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charts/style1.xml" ContentType="application/vnd.ms-office.chartstyle+xml"/>
  <Override PartName="/xl/charts/colors1.xml" ContentType="application/vnd.ms-office.chartcolorstyle+xml"/>
  <Override PartName="/xl/worksheets/sheet3.xml" ContentType="application/vnd.openxmlformats-officedocument.spreadsheetml.worksheet+xml"/>
  <Override PartName="/xl/worksheets/sheet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worksheets/sheet21.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5.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7245" tabRatio="490" firstSheet="1" activeTab="5"/>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 localSheetId="4">#REF!</definedName>
    <definedName name="bp">#REF!</definedName>
    <definedName name="bpf" localSheetId="4">#REF!</definedName>
    <definedName name="bpf">#REF!</definedName>
    <definedName name="bps" localSheetId="4">#REF!</definedName>
    <definedName name="bps">#REF!</definedName>
    <definedName name="bpsf" localSheetId="4">#REF!</definedName>
    <definedName name="bpsf">#REF!</definedName>
    <definedName name="db" localSheetId="4">#REF!</definedName>
    <definedName name="db">#REF!</definedName>
    <definedName name="dbf" localSheetId="4">#REF!</definedName>
    <definedName name="dbf">#REF!</definedName>
    <definedName name="ef" localSheetId="4">#REF!</definedName>
    <definedName name="ef">#REF!</definedName>
    <definedName name="eff" localSheetId="4">#REF!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 localSheetId="4">#REF!</definedName>
    <definedName name="lang">#REF!</definedName>
    <definedName name="langf" localSheetId="4">#REF!</definedName>
    <definedName name="langf">#REF!</definedName>
    <definedName name="loc" localSheetId="4">#REF!</definedName>
    <definedName name="loc">#REF!</definedName>
    <definedName name="locf" localSheetId="4">#REF!</definedName>
    <definedName name="locf">#REF!</definedName>
    <definedName name="nf" localSheetId="4">#REF!</definedName>
    <definedName name="nf">#REF!</definedName>
    <definedName name="nff" localSheetId="4">#REF!</definedName>
    <definedName name="nff">#REF!</definedName>
    <definedName name="nr" localSheetId="4">#REF!</definedName>
    <definedName name="nr">#REF!</definedName>
    <definedName name="nrf" localSheetId="4">#REF!</definedName>
    <definedName name="nrf">#REF!</definedName>
    <definedName name="ns" localSheetId="4">#REF!</definedName>
    <definedName name="ns">#REF!</definedName>
    <definedName name="nsf" localSheetId="4">#REF!</definedName>
    <definedName name="nsf">#REF!</definedName>
    <definedName name="nt" localSheetId="4">#REF!</definedName>
    <definedName name="nt">#REF!</definedName>
    <definedName name="ntf" localSheetId="4">#REF!</definedName>
    <definedName name="ntf">#REF!</definedName>
    <definedName name="op" localSheetId="4">#REF!</definedName>
    <definedName name="op">#REF!</definedName>
    <definedName name="opf" localSheetId="4">#REF!</definedName>
    <definedName name="opf">#REF!</definedName>
    <definedName name="OS" localSheetId="4">#REF!</definedName>
    <definedName name="OS">#REF!</definedName>
    <definedName name="OSf" localSheetId="4">#REF!</definedName>
    <definedName name="OSf">#REF!</definedName>
    <definedName name="tp" localSheetId="4">#REF!</definedName>
    <definedName name="tp">#REF!</definedName>
    <definedName name="tpf" localSheetId="4">#REF!</definedName>
    <definedName name="tpf">#REF!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9" i="8" l="1"/>
  <c r="G19" i="8"/>
  <c r="D19" i="8"/>
  <c r="A19" i="8"/>
  <c r="O18" i="8"/>
  <c r="X17" i="8"/>
  <c r="S17" i="8"/>
  <c r="A17" i="8"/>
  <c r="AA16" i="8"/>
  <c r="AA17" i="8" s="1"/>
  <c r="U16" i="8"/>
  <c r="U17" i="8" s="1"/>
  <c r="U18" i="8" s="1"/>
  <c r="S16" i="8"/>
  <c r="M16" i="8"/>
  <c r="M17" i="8" s="1"/>
  <c r="M18" i="8" s="1"/>
  <c r="E16" i="8"/>
  <c r="E17" i="8" s="1"/>
  <c r="C16" i="8"/>
  <c r="C17" i="8" s="1"/>
  <c r="AA15" i="8"/>
  <c r="V15" i="8"/>
  <c r="V16" i="8" s="1"/>
  <c r="V17" i="8" s="1"/>
  <c r="V19" i="8" s="1"/>
  <c r="U15" i="8"/>
  <c r="T15" i="8"/>
  <c r="T16" i="8" s="1"/>
  <c r="T17" i="8" s="1"/>
  <c r="T18" i="8" s="1"/>
  <c r="S15" i="8"/>
  <c r="N15" i="8"/>
  <c r="N16" i="8" s="1"/>
  <c r="N17" i="8" s="1"/>
  <c r="M15" i="8"/>
  <c r="L15" i="8"/>
  <c r="L16" i="8" s="1"/>
  <c r="L17" i="8" s="1"/>
  <c r="L18" i="8" s="1"/>
  <c r="K15" i="8"/>
  <c r="K16" i="8" s="1"/>
  <c r="K17" i="8" s="1"/>
  <c r="F15" i="8"/>
  <c r="F16" i="8" s="1"/>
  <c r="F17" i="8" s="1"/>
  <c r="F19" i="8" s="1"/>
  <c r="E15" i="8"/>
  <c r="D15" i="8"/>
  <c r="D16" i="8" s="1"/>
  <c r="D17" i="8" s="1"/>
  <c r="D18" i="8" s="1"/>
  <c r="C15" i="8"/>
  <c r="AA14" i="8"/>
  <c r="Z14" i="8"/>
  <c r="Z15" i="8" s="1"/>
  <c r="Z16" i="8" s="1"/>
  <c r="Z17" i="8" s="1"/>
  <c r="Y14" i="8"/>
  <c r="Y15" i="8" s="1"/>
  <c r="Y16" i="8" s="1"/>
  <c r="Y17" i="8" s="1"/>
  <c r="X14" i="8"/>
  <c r="X15" i="8" s="1"/>
  <c r="X16" i="8" s="1"/>
  <c r="W14" i="8"/>
  <c r="W15" i="8" s="1"/>
  <c r="W16" i="8" s="1"/>
  <c r="W17" i="8" s="1"/>
  <c r="W19" i="8" s="1"/>
  <c r="V14" i="8"/>
  <c r="U14" i="8"/>
  <c r="T14" i="8"/>
  <c r="S14" i="8"/>
  <c r="R14" i="8"/>
  <c r="R15" i="8" s="1"/>
  <c r="R16" i="8" s="1"/>
  <c r="R17" i="8" s="1"/>
  <c r="Q14" i="8"/>
  <c r="Q15" i="8" s="1"/>
  <c r="Q16" i="8" s="1"/>
  <c r="Q17" i="8" s="1"/>
  <c r="Q19" i="8" s="1"/>
  <c r="P14" i="8"/>
  <c r="P15" i="8" s="1"/>
  <c r="P16" i="8" s="1"/>
  <c r="P17" i="8" s="1"/>
  <c r="O14" i="8"/>
  <c r="O15" i="8" s="1"/>
  <c r="O16" i="8" s="1"/>
  <c r="O17" i="8" s="1"/>
  <c r="O19" i="8" s="1"/>
  <c r="N14" i="8"/>
  <c r="M14" i="8"/>
  <c r="L14" i="8"/>
  <c r="K14" i="8"/>
  <c r="J14" i="8"/>
  <c r="J15" i="8" s="1"/>
  <c r="J16" i="8" s="1"/>
  <c r="J17" i="8" s="1"/>
  <c r="I14" i="8"/>
  <c r="I15" i="8" s="1"/>
  <c r="I16" i="8" s="1"/>
  <c r="I17" i="8" s="1"/>
  <c r="H14" i="8"/>
  <c r="H15" i="8" s="1"/>
  <c r="H16" i="8" s="1"/>
  <c r="H17" i="8" s="1"/>
  <c r="G14" i="8"/>
  <c r="G15" i="8" s="1"/>
  <c r="G16" i="8" s="1"/>
  <c r="G17" i="8" s="1"/>
  <c r="G18" i="8" s="1"/>
  <c r="F14" i="8"/>
  <c r="E14" i="8"/>
  <c r="D14" i="8"/>
  <c r="C14" i="8"/>
  <c r="AO12" i="8"/>
  <c r="AL12" i="8"/>
  <c r="AJ12" i="8"/>
  <c r="A12" i="8"/>
  <c r="AO11" i="8"/>
  <c r="AL11" i="8"/>
  <c r="AJ11" i="8"/>
  <c r="A11" i="8"/>
  <c r="AO10" i="8"/>
  <c r="AL10" i="8"/>
  <c r="AJ10" i="8"/>
  <c r="A10" i="8"/>
  <c r="AO9" i="8"/>
  <c r="AL9" i="8"/>
  <c r="AJ9" i="8"/>
  <c r="A9" i="8"/>
  <c r="AO8" i="8"/>
  <c r="AL8" i="8"/>
  <c r="AJ8" i="8"/>
  <c r="A8" i="8"/>
  <c r="AO7" i="8"/>
  <c r="AL7" i="8"/>
  <c r="AL14" i="8" s="1"/>
  <c r="AJ7" i="8"/>
  <c r="A7" i="8"/>
  <c r="I6" i="9"/>
  <c r="I5" i="9"/>
  <c r="I4" i="9"/>
  <c r="A17" i="36"/>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12" i="36"/>
  <c r="A13" i="36" s="1"/>
  <c r="A14" i="36" s="1"/>
  <c r="A15" i="36" s="1"/>
  <c r="A16" i="36" s="1"/>
  <c r="A11" i="36"/>
  <c r="B20" i="20"/>
  <c r="B17" i="20"/>
  <c r="AL22" i="27"/>
  <c r="AK22" i="27"/>
  <c r="AJ22" i="27"/>
  <c r="AI22" i="27"/>
  <c r="AH22" i="27"/>
  <c r="AG22" i="27"/>
  <c r="AF22" i="27"/>
  <c r="AE22" i="27"/>
  <c r="AL21" i="27"/>
  <c r="AK21" i="27"/>
  <c r="AJ21" i="27"/>
  <c r="AI21" i="27"/>
  <c r="AH21" i="27"/>
  <c r="AG21" i="27"/>
  <c r="AF21" i="27"/>
  <c r="AE21" i="27"/>
  <c r="AL20" i="27"/>
  <c r="AK20" i="27"/>
  <c r="AJ20" i="27"/>
  <c r="AI20" i="27"/>
  <c r="AH20" i="27"/>
  <c r="AG20" i="27"/>
  <c r="AF20" i="27"/>
  <c r="AE20" i="27"/>
  <c r="E20" i="27"/>
  <c r="AL19" i="27"/>
  <c r="AK19" i="27"/>
  <c r="AJ19" i="27"/>
  <c r="AN19" i="27" s="1"/>
  <c r="AI19" i="27"/>
  <c r="AH19" i="27"/>
  <c r="AG19" i="27"/>
  <c r="AF19" i="27"/>
  <c r="AE19" i="27"/>
  <c r="E19" i="27"/>
  <c r="AN18" i="27"/>
  <c r="AL18" i="27"/>
  <c r="AK18" i="27"/>
  <c r="AJ18" i="27"/>
  <c r="AI18" i="27"/>
  <c r="AH18" i="27"/>
  <c r="AG18" i="27"/>
  <c r="AF18" i="27"/>
  <c r="AE18" i="27"/>
  <c r="E18" i="27"/>
  <c r="AL17" i="27"/>
  <c r="AK17" i="27"/>
  <c r="AJ17" i="27"/>
  <c r="AI17" i="27"/>
  <c r="AH17" i="27"/>
  <c r="AG17" i="27"/>
  <c r="AF17" i="27"/>
  <c r="AN17" i="27" s="1"/>
  <c r="AE17" i="27"/>
  <c r="E17" i="27"/>
  <c r="AL16" i="27"/>
  <c r="AK16" i="27"/>
  <c r="AJ16" i="27"/>
  <c r="AI16" i="27"/>
  <c r="AH16" i="27"/>
  <c r="AG16" i="27"/>
  <c r="AF16" i="27"/>
  <c r="AE16" i="27"/>
  <c r="E16" i="27"/>
  <c r="AL15" i="27"/>
  <c r="AK15" i="27"/>
  <c r="AJ15" i="27"/>
  <c r="AN15" i="27" s="1"/>
  <c r="AI15" i="27"/>
  <c r="AH15" i="27"/>
  <c r="AG15" i="27"/>
  <c r="AF15" i="27"/>
  <c r="AE15" i="27"/>
  <c r="E15" i="27"/>
  <c r="AL14" i="27"/>
  <c r="AN14" i="27" s="1"/>
  <c r="AK14" i="27"/>
  <c r="AJ14" i="27"/>
  <c r="AI14" i="27"/>
  <c r="AH14" i="27"/>
  <c r="AG14" i="27"/>
  <c r="AF14" i="27"/>
  <c r="AE14" i="27"/>
  <c r="E14" i="27"/>
  <c r="AL13" i="27"/>
  <c r="AK13" i="27"/>
  <c r="AJ13" i="27"/>
  <c r="AI13" i="27"/>
  <c r="AH13" i="27"/>
  <c r="AG13" i="27"/>
  <c r="AF13" i="27"/>
  <c r="AE13" i="27"/>
  <c r="E13" i="27"/>
  <c r="AL12" i="27"/>
  <c r="AK12" i="27"/>
  <c r="AJ12" i="27"/>
  <c r="AI12" i="27"/>
  <c r="AH12" i="27"/>
  <c r="AG12" i="27"/>
  <c r="AF12" i="27"/>
  <c r="AN12" i="27" s="1"/>
  <c r="AE12" i="27"/>
  <c r="E12" i="27"/>
  <c r="AN11" i="27"/>
  <c r="AL11" i="27"/>
  <c r="AK11" i="27"/>
  <c r="AJ11" i="27"/>
  <c r="AI11" i="27"/>
  <c r="AH11" i="27"/>
  <c r="AG11" i="27"/>
  <c r="AF11" i="27"/>
  <c r="AE11" i="27"/>
  <c r="E11" i="27"/>
  <c r="AL10" i="27"/>
  <c r="AK10" i="27"/>
  <c r="AJ10" i="27"/>
  <c r="AI10" i="27"/>
  <c r="AH10" i="27"/>
  <c r="AG10" i="27"/>
  <c r="AN10" i="27" s="1"/>
  <c r="AF10" i="27"/>
  <c r="AE10" i="27"/>
  <c r="E10" i="27"/>
  <c r="AL9" i="27"/>
  <c r="AK9" i="27"/>
  <c r="AJ9" i="27"/>
  <c r="AI9" i="27"/>
  <c r="AH9" i="27"/>
  <c r="AG9" i="27"/>
  <c r="AF9" i="27"/>
  <c r="AE9" i="27"/>
  <c r="E9" i="27"/>
  <c r="AL8" i="27"/>
  <c r="AK8" i="27"/>
  <c r="AJ8" i="27"/>
  <c r="AI8" i="27"/>
  <c r="AH8" i="27"/>
  <c r="AG8" i="27"/>
  <c r="AF8" i="27"/>
  <c r="AE8" i="27"/>
  <c r="E8" i="27"/>
  <c r="AN7" i="27"/>
  <c r="AL7" i="27"/>
  <c r="AK7" i="27"/>
  <c r="AJ7" i="27"/>
  <c r="AI7" i="27"/>
  <c r="AH7" i="27"/>
  <c r="AG7" i="27"/>
  <c r="AF7" i="27"/>
  <c r="AE7" i="27"/>
  <c r="E7" i="27"/>
  <c r="AL6" i="27"/>
  <c r="AK6" i="27"/>
  <c r="AJ6" i="27"/>
  <c r="AI6" i="27"/>
  <c r="AH6" i="27"/>
  <c r="AG6" i="27"/>
  <c r="AN6" i="27" s="1"/>
  <c r="AF6" i="27"/>
  <c r="AE6" i="27"/>
  <c r="E6" i="27"/>
  <c r="AL5" i="27"/>
  <c r="AK5" i="27"/>
  <c r="AJ5" i="27"/>
  <c r="AI5" i="27"/>
  <c r="AH5" i="27"/>
  <c r="AG5" i="27"/>
  <c r="AF5" i="27"/>
  <c r="AE5" i="27"/>
  <c r="E5" i="27"/>
  <c r="AL4" i="27"/>
  <c r="AK4" i="27"/>
  <c r="AJ4" i="27"/>
  <c r="AI4" i="27"/>
  <c r="AH4" i="27"/>
  <c r="AG4" i="27"/>
  <c r="AF4" i="27"/>
  <c r="AE4" i="27"/>
  <c r="E4" i="27"/>
  <c r="AL3" i="27"/>
  <c r="AK3" i="27"/>
  <c r="AJ3" i="27"/>
  <c r="AN3" i="27" s="1"/>
  <c r="AI3" i="27"/>
  <c r="AH3" i="27"/>
  <c r="AG3" i="27"/>
  <c r="AF3" i="27"/>
  <c r="AE3" i="27"/>
  <c r="E3" i="27"/>
  <c r="AN2" i="27"/>
  <c r="AL2" i="27"/>
  <c r="AK2" i="27"/>
  <c r="AJ2" i="27"/>
  <c r="AI2" i="27"/>
  <c r="AH2" i="27"/>
  <c r="AG2" i="27"/>
  <c r="AF2" i="27"/>
  <c r="AE2" i="27"/>
  <c r="E2" i="27"/>
  <c r="X24" i="30"/>
  <c r="L24" i="30"/>
  <c r="G24" i="30"/>
  <c r="E24" i="30"/>
  <c r="D24" i="30"/>
  <c r="W24" i="30" s="1"/>
  <c r="A24" i="30"/>
  <c r="D23" i="30"/>
  <c r="U23" i="30" s="1"/>
  <c r="A23" i="30"/>
  <c r="A22" i="30"/>
  <c r="C21" i="30"/>
  <c r="A21" i="30"/>
  <c r="D20" i="30"/>
  <c r="W20" i="30" s="1"/>
  <c r="C20" i="30"/>
  <c r="A20" i="30"/>
  <c r="X19" i="30"/>
  <c r="T19" i="30"/>
  <c r="S19" i="30"/>
  <c r="Q19" i="30"/>
  <c r="I19" i="30"/>
  <c r="H19" i="30"/>
  <c r="F19" i="30"/>
  <c r="E19" i="30"/>
  <c r="D19" i="30"/>
  <c r="W19" i="30" s="1"/>
  <c r="C19" i="30"/>
  <c r="A19" i="30"/>
  <c r="U19" i="30" s="1"/>
  <c r="C18" i="30"/>
  <c r="A18" i="30"/>
  <c r="C17" i="30"/>
  <c r="A17" i="30"/>
  <c r="X16" i="30"/>
  <c r="W16" i="30"/>
  <c r="S16" i="30"/>
  <c r="K16" i="30"/>
  <c r="J16" i="30"/>
  <c r="E16" i="30"/>
  <c r="D16" i="30"/>
  <c r="U16" i="30" s="1"/>
  <c r="C16" i="30"/>
  <c r="A16" i="30"/>
  <c r="V16" i="30" s="1"/>
  <c r="A15" i="30"/>
  <c r="A14" i="30"/>
  <c r="A13" i="30"/>
  <c r="A12" i="30"/>
  <c r="D11" i="30"/>
  <c r="E11" i="30" s="1"/>
  <c r="A11" i="30"/>
  <c r="A10" i="30"/>
  <c r="C9" i="30"/>
  <c r="A9" i="30"/>
  <c r="V8" i="30"/>
  <c r="L8" i="30"/>
  <c r="D8" i="30"/>
  <c r="W8" i="30" s="1"/>
  <c r="C8" i="30"/>
  <c r="A8" i="30"/>
  <c r="X7" i="30"/>
  <c r="V7" i="30"/>
  <c r="T7" i="30"/>
  <c r="S7" i="30"/>
  <c r="K7" i="30"/>
  <c r="I7" i="30"/>
  <c r="H7" i="30"/>
  <c r="E7" i="30"/>
  <c r="D7" i="30"/>
  <c r="Q7" i="30" s="1"/>
  <c r="C7" i="30"/>
  <c r="A7" i="30"/>
  <c r="U7" i="30" s="1"/>
  <c r="A6" i="30"/>
  <c r="C5" i="30"/>
  <c r="A5" i="30"/>
  <c r="A4" i="30"/>
  <c r="AQ200" i="18"/>
  <c r="AP200" i="18"/>
  <c r="AO200" i="18"/>
  <c r="AN200" i="18"/>
  <c r="AM200" i="18"/>
  <c r="AL200" i="18"/>
  <c r="AK200" i="18"/>
  <c r="AJ200" i="18"/>
  <c r="AI200" i="18"/>
  <c r="AG200" i="18"/>
  <c r="AE200" i="18"/>
  <c r="AD200" i="18"/>
  <c r="AC200" i="18"/>
  <c r="AB200" i="18"/>
  <c r="AA200" i="18"/>
  <c r="Z200" i="18"/>
  <c r="AQ199" i="18"/>
  <c r="AP199" i="18"/>
  <c r="AO199" i="18"/>
  <c r="AN199" i="18"/>
  <c r="AM199" i="18"/>
  <c r="AL199" i="18"/>
  <c r="AK199" i="18"/>
  <c r="AJ199" i="18"/>
  <c r="AI199" i="18"/>
  <c r="AG199" i="18"/>
  <c r="AE199" i="18"/>
  <c r="AD199" i="18"/>
  <c r="AC199" i="18"/>
  <c r="AB199" i="18"/>
  <c r="AA199" i="18"/>
  <c r="Z199" i="18"/>
  <c r="AQ198" i="18"/>
  <c r="AP198" i="18"/>
  <c r="AO198" i="18"/>
  <c r="AN198" i="18"/>
  <c r="AM198" i="18"/>
  <c r="AL198" i="18"/>
  <c r="AK198" i="18"/>
  <c r="AJ198" i="18"/>
  <c r="AI198" i="18"/>
  <c r="AG198" i="18"/>
  <c r="AE198" i="18"/>
  <c r="AD198" i="18"/>
  <c r="AC198" i="18"/>
  <c r="AB198" i="18"/>
  <c r="AA198" i="18"/>
  <c r="Z198" i="18"/>
  <c r="AQ197" i="18"/>
  <c r="AP197" i="18"/>
  <c r="AO197" i="18"/>
  <c r="AN197" i="18"/>
  <c r="AM197" i="18"/>
  <c r="AL197" i="18"/>
  <c r="AK197" i="18"/>
  <c r="AJ197" i="18"/>
  <c r="AI197" i="18"/>
  <c r="AG197" i="18"/>
  <c r="AE197" i="18"/>
  <c r="AD197" i="18"/>
  <c r="AC197" i="18"/>
  <c r="AB197" i="18"/>
  <c r="AA197" i="18"/>
  <c r="Z197" i="18"/>
  <c r="AQ196" i="18"/>
  <c r="AP196" i="18"/>
  <c r="AO196" i="18"/>
  <c r="AN196" i="18"/>
  <c r="AM196" i="18"/>
  <c r="AL196" i="18"/>
  <c r="AK196" i="18"/>
  <c r="AJ196" i="18"/>
  <c r="AI196" i="18"/>
  <c r="AG196" i="18"/>
  <c r="AE196" i="18"/>
  <c r="AD196" i="18"/>
  <c r="AC196" i="18"/>
  <c r="AB196" i="18"/>
  <c r="AA196" i="18"/>
  <c r="Z196" i="18"/>
  <c r="AQ195" i="18"/>
  <c r="AP195" i="18"/>
  <c r="AO195" i="18"/>
  <c r="AN195" i="18"/>
  <c r="AM195" i="18"/>
  <c r="AL195" i="18"/>
  <c r="AK195" i="18"/>
  <c r="AJ195" i="18"/>
  <c r="AI195" i="18"/>
  <c r="AG195" i="18"/>
  <c r="AE195" i="18"/>
  <c r="AD195" i="18"/>
  <c r="AC195" i="18"/>
  <c r="AB195" i="18"/>
  <c r="AA195" i="18"/>
  <c r="Z195" i="18"/>
  <c r="AQ194" i="18"/>
  <c r="AP194" i="18"/>
  <c r="AO194" i="18"/>
  <c r="AN194" i="18"/>
  <c r="AM194" i="18"/>
  <c r="AL194" i="18"/>
  <c r="AK194" i="18"/>
  <c r="AJ194" i="18"/>
  <c r="AI194" i="18"/>
  <c r="AG194" i="18"/>
  <c r="AE194" i="18"/>
  <c r="AD194" i="18"/>
  <c r="AC194" i="18"/>
  <c r="AB194" i="18"/>
  <c r="AA194" i="18"/>
  <c r="Z194" i="18"/>
  <c r="AQ193" i="18"/>
  <c r="AP193" i="18"/>
  <c r="AO193" i="18"/>
  <c r="AN193" i="18"/>
  <c r="AM193" i="18"/>
  <c r="AL193" i="18"/>
  <c r="AK193" i="18"/>
  <c r="AJ193" i="18"/>
  <c r="AI193" i="18"/>
  <c r="AG193" i="18"/>
  <c r="AE193" i="18"/>
  <c r="AD193" i="18"/>
  <c r="AC193" i="18"/>
  <c r="AB193" i="18"/>
  <c r="AA193" i="18"/>
  <c r="Z193" i="18"/>
  <c r="AQ192" i="18"/>
  <c r="AP192" i="18"/>
  <c r="AO192" i="18"/>
  <c r="AN192" i="18"/>
  <c r="AM192" i="18"/>
  <c r="AL192" i="18"/>
  <c r="AK192" i="18"/>
  <c r="AJ192" i="18"/>
  <c r="AI192" i="18"/>
  <c r="AG192" i="18"/>
  <c r="AE192" i="18"/>
  <c r="AD192" i="18"/>
  <c r="AC192" i="18"/>
  <c r="AB192" i="18"/>
  <c r="AA192" i="18"/>
  <c r="Z192" i="18"/>
  <c r="AQ191" i="18"/>
  <c r="AP191" i="18"/>
  <c r="AO191" i="18"/>
  <c r="AN191" i="18"/>
  <c r="AM191" i="18"/>
  <c r="AL191" i="18"/>
  <c r="AK191" i="18"/>
  <c r="AJ191" i="18"/>
  <c r="AI191" i="18"/>
  <c r="AG191" i="18"/>
  <c r="AE191" i="18"/>
  <c r="AD191" i="18"/>
  <c r="AC191" i="18"/>
  <c r="AB191" i="18"/>
  <c r="AA191" i="18"/>
  <c r="Z191" i="18"/>
  <c r="AQ190" i="18"/>
  <c r="AP190" i="18"/>
  <c r="AO190" i="18"/>
  <c r="AN190" i="18"/>
  <c r="AM190" i="18"/>
  <c r="AL190" i="18"/>
  <c r="AK190" i="18"/>
  <c r="AJ190" i="18"/>
  <c r="AI190" i="18"/>
  <c r="AG190" i="18"/>
  <c r="AE190" i="18"/>
  <c r="AD190" i="18"/>
  <c r="AC190" i="18"/>
  <c r="AB190" i="18"/>
  <c r="AA190" i="18"/>
  <c r="Z190" i="18"/>
  <c r="AQ189" i="18"/>
  <c r="AP189" i="18"/>
  <c r="AO189" i="18"/>
  <c r="AN189" i="18"/>
  <c r="AM189" i="18"/>
  <c r="AL189" i="18"/>
  <c r="AK189" i="18"/>
  <c r="AJ189" i="18"/>
  <c r="AI189" i="18"/>
  <c r="AG189" i="18"/>
  <c r="AE189" i="18"/>
  <c r="AD189" i="18"/>
  <c r="AC189" i="18"/>
  <c r="AB189" i="18"/>
  <c r="AA189" i="18"/>
  <c r="Z189" i="18"/>
  <c r="AQ188" i="18"/>
  <c r="AP188" i="18"/>
  <c r="AO188" i="18"/>
  <c r="AN188" i="18"/>
  <c r="AM188" i="18"/>
  <c r="AL188" i="18"/>
  <c r="AK188" i="18"/>
  <c r="AJ188" i="18"/>
  <c r="AI188" i="18"/>
  <c r="AG188" i="18"/>
  <c r="AE188" i="18"/>
  <c r="AD188" i="18"/>
  <c r="AC188" i="18"/>
  <c r="AB188" i="18"/>
  <c r="AA188" i="18"/>
  <c r="Z188" i="18"/>
  <c r="AQ187" i="18"/>
  <c r="AP187" i="18"/>
  <c r="AO187" i="18"/>
  <c r="AN187" i="18"/>
  <c r="AM187" i="18"/>
  <c r="AL187" i="18"/>
  <c r="AK187" i="18"/>
  <c r="AJ187" i="18"/>
  <c r="AI187" i="18"/>
  <c r="AG187" i="18"/>
  <c r="AE187" i="18"/>
  <c r="AD187" i="18"/>
  <c r="AC187" i="18"/>
  <c r="AB187" i="18"/>
  <c r="AA187" i="18"/>
  <c r="Z187" i="18"/>
  <c r="AQ186" i="18"/>
  <c r="AP186" i="18"/>
  <c r="AO186" i="18"/>
  <c r="AN186" i="18"/>
  <c r="AM186" i="18"/>
  <c r="AL186" i="18"/>
  <c r="AK186" i="18"/>
  <c r="AJ186" i="18"/>
  <c r="AI186" i="18"/>
  <c r="AG186" i="18"/>
  <c r="AE186" i="18"/>
  <c r="AD186" i="18"/>
  <c r="AC186" i="18"/>
  <c r="AB186" i="18"/>
  <c r="AA186" i="18"/>
  <c r="Z186" i="18"/>
  <c r="AQ185" i="18"/>
  <c r="AP185" i="18"/>
  <c r="AO185" i="18"/>
  <c r="AN185" i="18"/>
  <c r="AM185" i="18"/>
  <c r="AL185" i="18"/>
  <c r="AK185" i="18"/>
  <c r="AJ185" i="18"/>
  <c r="AI185" i="18"/>
  <c r="AG185" i="18"/>
  <c r="AE185" i="18"/>
  <c r="AD185" i="18"/>
  <c r="AC185" i="18"/>
  <c r="AB185" i="18"/>
  <c r="AA185" i="18"/>
  <c r="Z185" i="18"/>
  <c r="AQ184" i="18"/>
  <c r="AP184" i="18"/>
  <c r="AO184" i="18"/>
  <c r="AN184" i="18"/>
  <c r="AM184" i="18"/>
  <c r="AL184" i="18"/>
  <c r="AK184" i="18"/>
  <c r="AJ184" i="18"/>
  <c r="AI184" i="18"/>
  <c r="AG184" i="18"/>
  <c r="AE184" i="18"/>
  <c r="AD184" i="18"/>
  <c r="AC184" i="18"/>
  <c r="AB184" i="18"/>
  <c r="AA184" i="18"/>
  <c r="Z184" i="18"/>
  <c r="AQ183" i="18"/>
  <c r="AP183" i="18"/>
  <c r="AO183" i="18"/>
  <c r="AN183" i="18"/>
  <c r="AM183" i="18"/>
  <c r="AL183" i="18"/>
  <c r="AK183" i="18"/>
  <c r="AJ183" i="18"/>
  <c r="AI183" i="18"/>
  <c r="AG183" i="18"/>
  <c r="AE183" i="18"/>
  <c r="AD183" i="18"/>
  <c r="AC183" i="18"/>
  <c r="AB183" i="18"/>
  <c r="AA183" i="18"/>
  <c r="Z183" i="18"/>
  <c r="AQ182" i="18"/>
  <c r="AP182" i="18"/>
  <c r="AO182" i="18"/>
  <c r="AN182" i="18"/>
  <c r="AM182" i="18"/>
  <c r="AL182" i="18"/>
  <c r="AK182" i="18"/>
  <c r="AJ182" i="18"/>
  <c r="AI182" i="18"/>
  <c r="AG182" i="18"/>
  <c r="AE182" i="18"/>
  <c r="AD182" i="18"/>
  <c r="AC182" i="18"/>
  <c r="AB182" i="18"/>
  <c r="AA182" i="18"/>
  <c r="Z182" i="18"/>
  <c r="AQ181" i="18"/>
  <c r="AP181" i="18"/>
  <c r="AO181" i="18"/>
  <c r="AN181" i="18"/>
  <c r="AM181" i="18"/>
  <c r="AL181" i="18"/>
  <c r="AK181" i="18"/>
  <c r="AJ181" i="18"/>
  <c r="AI181" i="18"/>
  <c r="AG181" i="18"/>
  <c r="AE181" i="18"/>
  <c r="AD181" i="18"/>
  <c r="AC181" i="18"/>
  <c r="AB181" i="18"/>
  <c r="AA181" i="18"/>
  <c r="Z181" i="18"/>
  <c r="AQ180" i="18"/>
  <c r="AP180" i="18"/>
  <c r="AO180" i="18"/>
  <c r="AN180" i="18"/>
  <c r="AM180" i="18"/>
  <c r="AL180" i="18"/>
  <c r="AK180" i="18"/>
  <c r="AJ180" i="18"/>
  <c r="AI180" i="18"/>
  <c r="AG180" i="18"/>
  <c r="AE180" i="18"/>
  <c r="AD180" i="18"/>
  <c r="AC180" i="18"/>
  <c r="AB180" i="18"/>
  <c r="AA180" i="18"/>
  <c r="Z180" i="18"/>
  <c r="AQ179" i="18"/>
  <c r="AP179" i="18"/>
  <c r="AO179" i="18"/>
  <c r="AN179" i="18"/>
  <c r="AM179" i="18"/>
  <c r="AL179" i="18"/>
  <c r="AK179" i="18"/>
  <c r="AJ179" i="18"/>
  <c r="AI179" i="18"/>
  <c r="AG179" i="18"/>
  <c r="AE179" i="18"/>
  <c r="AD179" i="18"/>
  <c r="AC179" i="18"/>
  <c r="AB179" i="18"/>
  <c r="AA179" i="18"/>
  <c r="Z179" i="18"/>
  <c r="AQ178" i="18"/>
  <c r="AP178" i="18"/>
  <c r="AO178" i="18"/>
  <c r="AN178" i="18"/>
  <c r="AM178" i="18"/>
  <c r="AL178" i="18"/>
  <c r="AK178" i="18"/>
  <c r="AJ178" i="18"/>
  <c r="AI178" i="18"/>
  <c r="AG178" i="18"/>
  <c r="AE178" i="18"/>
  <c r="AD178" i="18"/>
  <c r="AC178" i="18"/>
  <c r="AB178" i="18"/>
  <c r="AA178" i="18"/>
  <c r="Z178" i="18"/>
  <c r="AQ177" i="18"/>
  <c r="AP177" i="18"/>
  <c r="AO177" i="18"/>
  <c r="AN177" i="18"/>
  <c r="AM177" i="18"/>
  <c r="AL177" i="18"/>
  <c r="AK177" i="18"/>
  <c r="AJ177" i="18"/>
  <c r="AI177" i="18"/>
  <c r="AG177" i="18"/>
  <c r="AE177" i="18"/>
  <c r="AD177" i="18"/>
  <c r="AC177" i="18"/>
  <c r="AB177" i="18"/>
  <c r="AA177" i="18"/>
  <c r="Z177" i="18"/>
  <c r="AQ176" i="18"/>
  <c r="AP176" i="18"/>
  <c r="AO176" i="18"/>
  <c r="AN176" i="18"/>
  <c r="AM176" i="18"/>
  <c r="AL176" i="18"/>
  <c r="AK176" i="18"/>
  <c r="AJ176" i="18"/>
  <c r="AI176" i="18"/>
  <c r="AG176" i="18"/>
  <c r="AE176" i="18"/>
  <c r="AD176" i="18"/>
  <c r="AC176" i="18"/>
  <c r="AB176" i="18"/>
  <c r="AA176" i="18"/>
  <c r="Z176" i="18"/>
  <c r="AQ175" i="18"/>
  <c r="AP175" i="18"/>
  <c r="AO175" i="18"/>
  <c r="AN175" i="18"/>
  <c r="AM175" i="18"/>
  <c r="AL175" i="18"/>
  <c r="AK175" i="18"/>
  <c r="AJ175" i="18"/>
  <c r="AI175" i="18"/>
  <c r="AG175" i="18"/>
  <c r="AE175" i="18"/>
  <c r="AD175" i="18"/>
  <c r="AC175" i="18"/>
  <c r="AB175" i="18"/>
  <c r="AA175" i="18"/>
  <c r="Z175" i="18"/>
  <c r="AQ174" i="18"/>
  <c r="AP174" i="18"/>
  <c r="AO174" i="18"/>
  <c r="AN174" i="18"/>
  <c r="AM174" i="18"/>
  <c r="AL174" i="18"/>
  <c r="AK174" i="18"/>
  <c r="AJ174" i="18"/>
  <c r="AI174" i="18"/>
  <c r="AG174" i="18"/>
  <c r="AE174" i="18"/>
  <c r="AD174" i="18"/>
  <c r="AC174" i="18"/>
  <c r="AB174" i="18"/>
  <c r="AA174" i="18"/>
  <c r="Z174" i="18"/>
  <c r="AQ173" i="18"/>
  <c r="AP173" i="18"/>
  <c r="AO173" i="18"/>
  <c r="AN173" i="18"/>
  <c r="AM173" i="18"/>
  <c r="AL173" i="18"/>
  <c r="AK173" i="18"/>
  <c r="AJ173" i="18"/>
  <c r="AI173" i="18"/>
  <c r="AG173" i="18"/>
  <c r="AE173" i="18"/>
  <c r="AD173" i="18"/>
  <c r="AC173" i="18"/>
  <c r="AB173" i="18"/>
  <c r="AA173" i="18"/>
  <c r="Z173" i="18"/>
  <c r="AQ172" i="18"/>
  <c r="AP172" i="18"/>
  <c r="AO172" i="18"/>
  <c r="AN172" i="18"/>
  <c r="AM172" i="18"/>
  <c r="AL172" i="18"/>
  <c r="AK172" i="18"/>
  <c r="AJ172" i="18"/>
  <c r="AI172" i="18"/>
  <c r="AG172" i="18"/>
  <c r="AE172" i="18"/>
  <c r="AD172" i="18"/>
  <c r="AC172" i="18"/>
  <c r="AB172" i="18"/>
  <c r="AA172" i="18"/>
  <c r="Z172" i="18"/>
  <c r="AQ171" i="18"/>
  <c r="AP171" i="18"/>
  <c r="AO171" i="18"/>
  <c r="AN171" i="18"/>
  <c r="AM171" i="18"/>
  <c r="AL171" i="18"/>
  <c r="AK171" i="18"/>
  <c r="AJ171" i="18"/>
  <c r="AI171" i="18"/>
  <c r="AG171" i="18"/>
  <c r="AE171" i="18"/>
  <c r="AD171" i="18"/>
  <c r="AC171" i="18"/>
  <c r="AB171" i="18"/>
  <c r="AA171" i="18"/>
  <c r="Z171" i="18"/>
  <c r="AQ170" i="18"/>
  <c r="AP170" i="18"/>
  <c r="AO170" i="18"/>
  <c r="AN170" i="18"/>
  <c r="AM170" i="18"/>
  <c r="AL170" i="18"/>
  <c r="AK170" i="18"/>
  <c r="AJ170" i="18"/>
  <c r="AI170" i="18"/>
  <c r="AG170" i="18"/>
  <c r="AE170" i="18"/>
  <c r="AD170" i="18"/>
  <c r="AC170" i="18"/>
  <c r="AB170" i="18"/>
  <c r="AA170" i="18"/>
  <c r="Z170" i="18"/>
  <c r="AQ169" i="18"/>
  <c r="AP169" i="18"/>
  <c r="AO169" i="18"/>
  <c r="AN169" i="18"/>
  <c r="AM169" i="18"/>
  <c r="AL169" i="18"/>
  <c r="AK169" i="18"/>
  <c r="AJ169" i="18"/>
  <c r="AI169" i="18"/>
  <c r="AG169" i="18"/>
  <c r="AE169" i="18"/>
  <c r="AD169" i="18"/>
  <c r="AC169" i="18"/>
  <c r="AB169" i="18"/>
  <c r="AA169" i="18"/>
  <c r="Z169" i="18"/>
  <c r="AQ168" i="18"/>
  <c r="AP168" i="18"/>
  <c r="AO168" i="18"/>
  <c r="AN168" i="18"/>
  <c r="AM168" i="18"/>
  <c r="AL168" i="18"/>
  <c r="AK168" i="18"/>
  <c r="AJ168" i="18"/>
  <c r="AI168" i="18"/>
  <c r="AG168" i="18"/>
  <c r="AE168" i="18"/>
  <c r="AD168" i="18"/>
  <c r="AC168" i="18"/>
  <c r="AB168" i="18"/>
  <c r="AA168" i="18"/>
  <c r="Z168" i="18"/>
  <c r="AQ167" i="18"/>
  <c r="AP167" i="18"/>
  <c r="AO167" i="18"/>
  <c r="AN167" i="18"/>
  <c r="AM167" i="18"/>
  <c r="AL167" i="18"/>
  <c r="AK167" i="18"/>
  <c r="AJ167" i="18"/>
  <c r="AI167" i="18"/>
  <c r="AG167" i="18"/>
  <c r="AE167" i="18"/>
  <c r="AD167" i="18"/>
  <c r="AC167" i="18"/>
  <c r="AB167" i="18"/>
  <c r="AA167" i="18"/>
  <c r="Z167" i="18"/>
  <c r="AQ166" i="18"/>
  <c r="AP166" i="18"/>
  <c r="AO166" i="18"/>
  <c r="AN166" i="18"/>
  <c r="AM166" i="18"/>
  <c r="AL166" i="18"/>
  <c r="AK166" i="18"/>
  <c r="AJ166" i="18"/>
  <c r="AI166" i="18"/>
  <c r="AG166" i="18"/>
  <c r="AE166" i="18"/>
  <c r="AD166" i="18"/>
  <c r="AC166" i="18"/>
  <c r="AB166" i="18"/>
  <c r="AA166" i="18"/>
  <c r="Z166" i="18"/>
  <c r="AQ165" i="18"/>
  <c r="AP165" i="18"/>
  <c r="AO165" i="18"/>
  <c r="AN165" i="18"/>
  <c r="AM165" i="18"/>
  <c r="AL165" i="18"/>
  <c r="AK165" i="18"/>
  <c r="AJ165" i="18"/>
  <c r="AI165" i="18"/>
  <c r="AG165" i="18"/>
  <c r="AE165" i="18"/>
  <c r="AD165" i="18"/>
  <c r="AC165" i="18"/>
  <c r="AB165" i="18"/>
  <c r="AA165" i="18"/>
  <c r="Z165" i="18"/>
  <c r="AQ164" i="18"/>
  <c r="AP164" i="18"/>
  <c r="AO164" i="18"/>
  <c r="AN164" i="18"/>
  <c r="AM164" i="18"/>
  <c r="AL164" i="18"/>
  <c r="AK164" i="18"/>
  <c r="AJ164" i="18"/>
  <c r="AI164" i="18"/>
  <c r="AG164" i="18"/>
  <c r="AE164" i="18"/>
  <c r="AD164" i="18"/>
  <c r="AC164" i="18"/>
  <c r="AB164" i="18"/>
  <c r="AA164" i="18"/>
  <c r="Z164" i="18"/>
  <c r="AQ163" i="18"/>
  <c r="AP163" i="18"/>
  <c r="AO163" i="18"/>
  <c r="AN163" i="18"/>
  <c r="AM163" i="18"/>
  <c r="AL163" i="18"/>
  <c r="AK163" i="18"/>
  <c r="AJ163" i="18"/>
  <c r="AI163" i="18"/>
  <c r="AG163" i="18"/>
  <c r="AE163" i="18"/>
  <c r="AD163" i="18"/>
  <c r="AC163" i="18"/>
  <c r="AB163" i="18"/>
  <c r="AA163" i="18"/>
  <c r="Z163" i="18"/>
  <c r="AQ162" i="18"/>
  <c r="AP162" i="18"/>
  <c r="AO162" i="18"/>
  <c r="AN162" i="18"/>
  <c r="AM162" i="18"/>
  <c r="AL162" i="18"/>
  <c r="AK162" i="18"/>
  <c r="AJ162" i="18"/>
  <c r="AI162" i="18"/>
  <c r="AG162" i="18"/>
  <c r="AE162" i="18"/>
  <c r="AD162" i="18"/>
  <c r="AC162" i="18"/>
  <c r="AB162" i="18"/>
  <c r="AA162" i="18"/>
  <c r="Z162" i="18"/>
  <c r="AQ161" i="18"/>
  <c r="AP161" i="18"/>
  <c r="AO161" i="18"/>
  <c r="AN161" i="18"/>
  <c r="AM161" i="18"/>
  <c r="AL161" i="18"/>
  <c r="AK161" i="18"/>
  <c r="AJ161" i="18"/>
  <c r="AI161" i="18"/>
  <c r="AG161" i="18"/>
  <c r="AE161" i="18"/>
  <c r="AD161" i="18"/>
  <c r="AC161" i="18"/>
  <c r="AB161" i="18"/>
  <c r="AA161" i="18"/>
  <c r="Z161" i="18"/>
  <c r="AQ160" i="18"/>
  <c r="AP160" i="18"/>
  <c r="AO160" i="18"/>
  <c r="AN160" i="18"/>
  <c r="AM160" i="18"/>
  <c r="AL160" i="18"/>
  <c r="AK160" i="18"/>
  <c r="AJ160" i="18"/>
  <c r="AI160" i="18"/>
  <c r="AG160" i="18"/>
  <c r="AE160" i="18"/>
  <c r="AD160" i="18"/>
  <c r="AC160" i="18"/>
  <c r="AB160" i="18"/>
  <c r="AA160" i="18"/>
  <c r="Z160" i="18"/>
  <c r="AQ159" i="18"/>
  <c r="AP159" i="18"/>
  <c r="AO159" i="18"/>
  <c r="AN159" i="18"/>
  <c r="AM159" i="18"/>
  <c r="AL159" i="18"/>
  <c r="AK159" i="18"/>
  <c r="AJ159" i="18"/>
  <c r="AI159" i="18"/>
  <c r="AG159" i="18"/>
  <c r="AE159" i="18"/>
  <c r="AD159" i="18"/>
  <c r="AC159" i="18"/>
  <c r="AB159" i="18"/>
  <c r="AA159" i="18"/>
  <c r="Z159" i="18"/>
  <c r="AQ158" i="18"/>
  <c r="AP158" i="18"/>
  <c r="AO158" i="18"/>
  <c r="AN158" i="18"/>
  <c r="AM158" i="18"/>
  <c r="AL158" i="18"/>
  <c r="AK158" i="18"/>
  <c r="AJ158" i="18"/>
  <c r="AI158" i="18"/>
  <c r="AG158" i="18"/>
  <c r="AE158" i="18"/>
  <c r="AD158" i="18"/>
  <c r="AC158" i="18"/>
  <c r="AB158" i="18"/>
  <c r="AA158" i="18"/>
  <c r="Z158" i="18"/>
  <c r="AQ157" i="18"/>
  <c r="AP157" i="18"/>
  <c r="AO157" i="18"/>
  <c r="AN157" i="18"/>
  <c r="AM157" i="18"/>
  <c r="AL157" i="18"/>
  <c r="AK157" i="18"/>
  <c r="AJ157" i="18"/>
  <c r="AI157" i="18"/>
  <c r="AG157" i="18"/>
  <c r="AE157" i="18"/>
  <c r="AD157" i="18"/>
  <c r="AC157" i="18"/>
  <c r="AB157" i="18"/>
  <c r="AA157" i="18"/>
  <c r="Z157" i="18"/>
  <c r="AQ156" i="18"/>
  <c r="AP156" i="18"/>
  <c r="AO156" i="18"/>
  <c r="AN156" i="18"/>
  <c r="AM156" i="18"/>
  <c r="AL156" i="18"/>
  <c r="AK156" i="18"/>
  <c r="AJ156" i="18"/>
  <c r="AI156" i="18"/>
  <c r="AG156" i="18"/>
  <c r="AE156" i="18"/>
  <c r="AD156" i="18"/>
  <c r="AC156" i="18"/>
  <c r="AB156" i="18"/>
  <c r="AA156" i="18"/>
  <c r="Z156" i="18"/>
  <c r="AQ155" i="18"/>
  <c r="AP155" i="18"/>
  <c r="AO155" i="18"/>
  <c r="AN155" i="18"/>
  <c r="AM155" i="18"/>
  <c r="AL155" i="18"/>
  <c r="AK155" i="18"/>
  <c r="AJ155" i="18"/>
  <c r="AI155" i="18"/>
  <c r="AG155" i="18"/>
  <c r="AE155" i="18"/>
  <c r="AD155" i="18"/>
  <c r="AC155" i="18"/>
  <c r="AB155" i="18"/>
  <c r="AA155" i="18"/>
  <c r="Z155" i="18"/>
  <c r="AQ154" i="18"/>
  <c r="AP154" i="18"/>
  <c r="AO154" i="18"/>
  <c r="AN154" i="18"/>
  <c r="AM154" i="18"/>
  <c r="AL154" i="18"/>
  <c r="AK154" i="18"/>
  <c r="AJ154" i="18"/>
  <c r="AI154" i="18"/>
  <c r="AG154" i="18"/>
  <c r="AE154" i="18"/>
  <c r="AD154" i="18"/>
  <c r="AC154" i="18"/>
  <c r="AB154" i="18"/>
  <c r="AA154" i="18"/>
  <c r="Z154" i="18"/>
  <c r="AQ153" i="18"/>
  <c r="AP153" i="18"/>
  <c r="AO153" i="18"/>
  <c r="AN153" i="18"/>
  <c r="AM153" i="18"/>
  <c r="AL153" i="18"/>
  <c r="AK153" i="18"/>
  <c r="AJ153" i="18"/>
  <c r="AI153" i="18"/>
  <c r="AG153" i="18"/>
  <c r="AE153" i="18"/>
  <c r="AD153" i="18"/>
  <c r="AC153" i="18"/>
  <c r="AB153" i="18"/>
  <c r="AA153" i="18"/>
  <c r="Z153" i="18"/>
  <c r="AQ152" i="18"/>
  <c r="AP152" i="18"/>
  <c r="AO152" i="18"/>
  <c r="AN152" i="18"/>
  <c r="AM152" i="18"/>
  <c r="AL152" i="18"/>
  <c r="AK152" i="18"/>
  <c r="AJ152" i="18"/>
  <c r="AI152" i="18"/>
  <c r="AG152" i="18"/>
  <c r="AE152" i="18"/>
  <c r="AD152" i="18"/>
  <c r="AC152" i="18"/>
  <c r="AB152" i="18"/>
  <c r="AA152" i="18"/>
  <c r="Z152" i="18"/>
  <c r="AQ151" i="18"/>
  <c r="AP151" i="18"/>
  <c r="AO151" i="18"/>
  <c r="AN151" i="18"/>
  <c r="AM151" i="18"/>
  <c r="AL151" i="18"/>
  <c r="AK151" i="18"/>
  <c r="AJ151" i="18"/>
  <c r="AI151" i="18"/>
  <c r="AG151" i="18"/>
  <c r="AE151" i="18"/>
  <c r="AD151" i="18"/>
  <c r="AC151" i="18"/>
  <c r="AB151" i="18"/>
  <c r="AA151" i="18"/>
  <c r="Z151" i="18"/>
  <c r="AQ150" i="18"/>
  <c r="AP150" i="18"/>
  <c r="AO150" i="18"/>
  <c r="AN150" i="18"/>
  <c r="AM150" i="18"/>
  <c r="AL150" i="18"/>
  <c r="AK150" i="18"/>
  <c r="AJ150" i="18"/>
  <c r="AI150" i="18"/>
  <c r="AG150" i="18"/>
  <c r="AE150" i="18"/>
  <c r="AD150" i="18"/>
  <c r="AC150" i="18"/>
  <c r="AB150" i="18"/>
  <c r="AA150" i="18"/>
  <c r="Z150" i="18"/>
  <c r="AQ149" i="18"/>
  <c r="AP149" i="18"/>
  <c r="AO149" i="18"/>
  <c r="AN149" i="18"/>
  <c r="AM149" i="18"/>
  <c r="AL149" i="18"/>
  <c r="AK149" i="18"/>
  <c r="AJ149" i="18"/>
  <c r="AI149" i="18"/>
  <c r="AG149" i="18"/>
  <c r="AE149" i="18"/>
  <c r="AD149" i="18"/>
  <c r="AC149" i="18"/>
  <c r="AB149" i="18"/>
  <c r="AA149" i="18"/>
  <c r="Z149" i="18"/>
  <c r="AQ148" i="18"/>
  <c r="AP148" i="18"/>
  <c r="AO148" i="18"/>
  <c r="AN148" i="18"/>
  <c r="AM148" i="18"/>
  <c r="AL148" i="18"/>
  <c r="AK148" i="18"/>
  <c r="AJ148" i="18"/>
  <c r="AI148" i="18"/>
  <c r="AG148" i="18"/>
  <c r="AE148" i="18"/>
  <c r="AD148" i="18"/>
  <c r="AC148" i="18"/>
  <c r="AB148" i="18"/>
  <c r="AA148" i="18"/>
  <c r="Z148" i="18"/>
  <c r="AQ147" i="18"/>
  <c r="AP147" i="18"/>
  <c r="AO147" i="18"/>
  <c r="AN147" i="18"/>
  <c r="AM147" i="18"/>
  <c r="AL147" i="18"/>
  <c r="AK147" i="18"/>
  <c r="AJ147" i="18"/>
  <c r="AI147" i="18"/>
  <c r="AG147" i="18"/>
  <c r="AE147" i="18"/>
  <c r="AD147" i="18"/>
  <c r="AC147" i="18"/>
  <c r="AB147" i="18"/>
  <c r="AA147" i="18"/>
  <c r="Z147" i="18"/>
  <c r="AQ146" i="18"/>
  <c r="AP146" i="18"/>
  <c r="AO146" i="18"/>
  <c r="AN146" i="18"/>
  <c r="AM146" i="18"/>
  <c r="AL146" i="18"/>
  <c r="AK146" i="18"/>
  <c r="AJ146" i="18"/>
  <c r="AI146" i="18"/>
  <c r="AG146" i="18"/>
  <c r="AE146" i="18"/>
  <c r="AD146" i="18"/>
  <c r="AC146" i="18"/>
  <c r="AB146" i="18"/>
  <c r="AA146" i="18"/>
  <c r="Z146" i="18"/>
  <c r="AQ145" i="18"/>
  <c r="AP145" i="18"/>
  <c r="AO145" i="18"/>
  <c r="AN145" i="18"/>
  <c r="AM145" i="18"/>
  <c r="AL145" i="18"/>
  <c r="AK145" i="18"/>
  <c r="AJ145" i="18"/>
  <c r="AI145" i="18"/>
  <c r="AG145" i="18"/>
  <c r="AE145" i="18"/>
  <c r="AD145" i="18"/>
  <c r="AC145" i="18"/>
  <c r="AB145" i="18"/>
  <c r="AA145" i="18"/>
  <c r="Z145" i="18"/>
  <c r="AQ144" i="18"/>
  <c r="AP144" i="18"/>
  <c r="AO144" i="18"/>
  <c r="AN144" i="18"/>
  <c r="AM144" i="18"/>
  <c r="AL144" i="18"/>
  <c r="AK144" i="18"/>
  <c r="AJ144" i="18"/>
  <c r="AI144" i="18"/>
  <c r="AG144" i="18"/>
  <c r="AE144" i="18"/>
  <c r="AD144" i="18"/>
  <c r="AC144" i="18"/>
  <c r="AB144" i="18"/>
  <c r="AA144" i="18"/>
  <c r="Z144" i="18"/>
  <c r="AQ143" i="18"/>
  <c r="AP143" i="18"/>
  <c r="AO143" i="18"/>
  <c r="AN143" i="18"/>
  <c r="AM143" i="18"/>
  <c r="AL143" i="18"/>
  <c r="AK143" i="18"/>
  <c r="AJ143" i="18"/>
  <c r="AI143" i="18"/>
  <c r="AG143" i="18"/>
  <c r="AE143" i="18"/>
  <c r="AD143" i="18"/>
  <c r="AC143" i="18"/>
  <c r="AB143" i="18"/>
  <c r="AA143" i="18"/>
  <c r="Z143" i="18"/>
  <c r="AQ142" i="18"/>
  <c r="AP142" i="18"/>
  <c r="AO142" i="18"/>
  <c r="AN142" i="18"/>
  <c r="AM142" i="18"/>
  <c r="AL142" i="18"/>
  <c r="AK142" i="18"/>
  <c r="AJ142" i="18"/>
  <c r="AI142" i="18"/>
  <c r="AG142" i="18"/>
  <c r="AE142" i="18"/>
  <c r="AD142" i="18"/>
  <c r="AC142" i="18"/>
  <c r="AB142" i="18"/>
  <c r="AA142" i="18"/>
  <c r="Z142" i="18"/>
  <c r="AQ141" i="18"/>
  <c r="AP141" i="18"/>
  <c r="AO141" i="18"/>
  <c r="AN141" i="18"/>
  <c r="AM141" i="18"/>
  <c r="AL141" i="18"/>
  <c r="AK141" i="18"/>
  <c r="AJ141" i="18"/>
  <c r="AI141" i="18"/>
  <c r="AG141" i="18"/>
  <c r="AE141" i="18"/>
  <c r="AD141" i="18"/>
  <c r="AC141" i="18"/>
  <c r="AB141" i="18"/>
  <c r="AA141" i="18"/>
  <c r="Z141" i="18"/>
  <c r="AQ140" i="18"/>
  <c r="AP140" i="18"/>
  <c r="AO140" i="18"/>
  <c r="AN140" i="18"/>
  <c r="AM140" i="18"/>
  <c r="AL140" i="18"/>
  <c r="AK140" i="18"/>
  <c r="AJ140" i="18"/>
  <c r="AI140" i="18"/>
  <c r="AG140" i="18"/>
  <c r="AE140" i="18"/>
  <c r="AD140" i="18"/>
  <c r="AC140" i="18"/>
  <c r="AB140" i="18"/>
  <c r="AA140" i="18"/>
  <c r="Z140" i="18"/>
  <c r="AQ139" i="18"/>
  <c r="AP139" i="18"/>
  <c r="AO139" i="18"/>
  <c r="AN139" i="18"/>
  <c r="AM139" i="18"/>
  <c r="AL139" i="18"/>
  <c r="AK139" i="18"/>
  <c r="AJ139" i="18"/>
  <c r="AI139" i="18"/>
  <c r="AG139" i="18"/>
  <c r="AE139" i="18"/>
  <c r="AD139" i="18"/>
  <c r="AC139" i="18"/>
  <c r="AB139" i="18"/>
  <c r="AA139" i="18"/>
  <c r="Z139" i="18"/>
  <c r="AQ138" i="18"/>
  <c r="AP138" i="18"/>
  <c r="AO138" i="18"/>
  <c r="AN138" i="18"/>
  <c r="AM138" i="18"/>
  <c r="AL138" i="18"/>
  <c r="AK138" i="18"/>
  <c r="AJ138" i="18"/>
  <c r="AI138" i="18"/>
  <c r="AG138" i="18"/>
  <c r="AE138" i="18"/>
  <c r="AD138" i="18"/>
  <c r="AC138" i="18"/>
  <c r="AB138" i="18"/>
  <c r="AA138" i="18"/>
  <c r="Z138" i="18"/>
  <c r="AQ137" i="18"/>
  <c r="AP137" i="18"/>
  <c r="AO137" i="18"/>
  <c r="AN137" i="18"/>
  <c r="AM137" i="18"/>
  <c r="AL137" i="18"/>
  <c r="AK137" i="18"/>
  <c r="AJ137" i="18"/>
  <c r="AI137" i="18"/>
  <c r="AG137" i="18"/>
  <c r="AE137" i="18"/>
  <c r="AD137" i="18"/>
  <c r="AC137" i="18"/>
  <c r="AB137" i="18"/>
  <c r="AA137" i="18"/>
  <c r="Z137" i="18"/>
  <c r="AQ136" i="18"/>
  <c r="AP136" i="18"/>
  <c r="AO136" i="18"/>
  <c r="AN136" i="18"/>
  <c r="AM136" i="18"/>
  <c r="AL136" i="18"/>
  <c r="AK136" i="18"/>
  <c r="AJ136" i="18"/>
  <c r="AI136" i="18"/>
  <c r="AG136" i="18"/>
  <c r="AE136" i="18"/>
  <c r="AD136" i="18"/>
  <c r="AC136" i="18"/>
  <c r="AB136" i="18"/>
  <c r="AA136" i="18"/>
  <c r="Z136" i="18"/>
  <c r="AQ135" i="18"/>
  <c r="AP135" i="18"/>
  <c r="AO135" i="18"/>
  <c r="AN135" i="18"/>
  <c r="AM135" i="18"/>
  <c r="AL135" i="18"/>
  <c r="AK135" i="18"/>
  <c r="AJ135" i="18"/>
  <c r="AI135" i="18"/>
  <c r="AG135" i="18"/>
  <c r="AE135" i="18"/>
  <c r="AD135" i="18"/>
  <c r="AC135" i="18"/>
  <c r="AB135" i="18"/>
  <c r="AA135" i="18"/>
  <c r="Z135" i="18"/>
  <c r="AQ134" i="18"/>
  <c r="AP134" i="18"/>
  <c r="AO134" i="18"/>
  <c r="AN134" i="18"/>
  <c r="AM134" i="18"/>
  <c r="AL134" i="18"/>
  <c r="AK134" i="18"/>
  <c r="AJ134" i="18"/>
  <c r="AI134" i="18"/>
  <c r="AG134" i="18"/>
  <c r="AE134" i="18"/>
  <c r="AD134" i="18"/>
  <c r="AC134" i="18"/>
  <c r="AB134" i="18"/>
  <c r="AA134" i="18"/>
  <c r="Z134" i="18"/>
  <c r="AQ133" i="18"/>
  <c r="AP133" i="18"/>
  <c r="AO133" i="18"/>
  <c r="AN133" i="18"/>
  <c r="AM133" i="18"/>
  <c r="AL133" i="18"/>
  <c r="AK133" i="18"/>
  <c r="AJ133" i="18"/>
  <c r="AI133" i="18"/>
  <c r="AG133" i="18"/>
  <c r="AE133" i="18"/>
  <c r="AD133" i="18"/>
  <c r="AC133" i="18"/>
  <c r="AB133" i="18"/>
  <c r="AA133" i="18"/>
  <c r="Z133" i="18"/>
  <c r="AQ132" i="18"/>
  <c r="AP132" i="18"/>
  <c r="AO132" i="18"/>
  <c r="AN132" i="18"/>
  <c r="AM132" i="18"/>
  <c r="AL132" i="18"/>
  <c r="AK132" i="18"/>
  <c r="AJ132" i="18"/>
  <c r="AI132" i="18"/>
  <c r="AG132" i="18"/>
  <c r="AE132" i="18"/>
  <c r="AD132" i="18"/>
  <c r="AC132" i="18"/>
  <c r="AB132" i="18"/>
  <c r="AA132" i="18"/>
  <c r="Z132" i="18"/>
  <c r="AQ131" i="18"/>
  <c r="AP131" i="18"/>
  <c r="AO131" i="18"/>
  <c r="AN131" i="18"/>
  <c r="AM131" i="18"/>
  <c r="AL131" i="18"/>
  <c r="AK131" i="18"/>
  <c r="AJ131" i="18"/>
  <c r="AI131" i="18"/>
  <c r="AG131" i="18"/>
  <c r="AE131" i="18"/>
  <c r="AD131" i="18"/>
  <c r="AC131" i="18"/>
  <c r="AB131" i="18"/>
  <c r="AA131" i="18"/>
  <c r="Z131" i="18"/>
  <c r="AQ130" i="18"/>
  <c r="AP130" i="18"/>
  <c r="AO130" i="18"/>
  <c r="AN130" i="18"/>
  <c r="AM130" i="18"/>
  <c r="AL130" i="18"/>
  <c r="AK130" i="18"/>
  <c r="AJ130" i="18"/>
  <c r="AI130" i="18"/>
  <c r="AG130" i="18"/>
  <c r="AE130" i="18"/>
  <c r="AD130" i="18"/>
  <c r="AC130" i="18"/>
  <c r="AB130" i="18"/>
  <c r="AA130" i="18"/>
  <c r="Z130" i="18"/>
  <c r="AQ129" i="18"/>
  <c r="AP129" i="18"/>
  <c r="AO129" i="18"/>
  <c r="AN129" i="18"/>
  <c r="AM129" i="18"/>
  <c r="AL129" i="18"/>
  <c r="AK129" i="18"/>
  <c r="AJ129" i="18"/>
  <c r="AI129" i="18"/>
  <c r="AG129" i="18"/>
  <c r="AE129" i="18"/>
  <c r="AD129" i="18"/>
  <c r="AC129" i="18"/>
  <c r="AB129" i="18"/>
  <c r="AA129" i="18"/>
  <c r="Z129" i="18"/>
  <c r="AQ128" i="18"/>
  <c r="AP128" i="18"/>
  <c r="AO128" i="18"/>
  <c r="AN128" i="18"/>
  <c r="AM128" i="18"/>
  <c r="AL128" i="18"/>
  <c r="AK128" i="18"/>
  <c r="AJ128" i="18"/>
  <c r="AI128" i="18"/>
  <c r="AG128" i="18"/>
  <c r="AE128" i="18"/>
  <c r="AD128" i="18"/>
  <c r="AC128" i="18"/>
  <c r="AB128" i="18"/>
  <c r="AA128" i="18"/>
  <c r="Z128" i="18"/>
  <c r="AQ127" i="18"/>
  <c r="AP127" i="18"/>
  <c r="AO127" i="18"/>
  <c r="AN127" i="18"/>
  <c r="AM127" i="18"/>
  <c r="AL127" i="18"/>
  <c r="AK127" i="18"/>
  <c r="AJ127" i="18"/>
  <c r="AI127" i="18"/>
  <c r="AG127" i="18"/>
  <c r="AE127" i="18"/>
  <c r="AD127" i="18"/>
  <c r="AC127" i="18"/>
  <c r="AB127" i="18"/>
  <c r="AA127" i="18"/>
  <c r="Z127" i="18"/>
  <c r="AQ126" i="18"/>
  <c r="AP126" i="18"/>
  <c r="AO126" i="18"/>
  <c r="AN126" i="18"/>
  <c r="AM126" i="18"/>
  <c r="AL126" i="18"/>
  <c r="AK126" i="18"/>
  <c r="AJ126" i="18"/>
  <c r="AI126" i="18"/>
  <c r="AG126" i="18"/>
  <c r="AE126" i="18"/>
  <c r="AD126" i="18"/>
  <c r="AC126" i="18"/>
  <c r="AB126" i="18"/>
  <c r="AA126" i="18"/>
  <c r="Z126" i="18"/>
  <c r="AQ125" i="18"/>
  <c r="AP125" i="18"/>
  <c r="AO125" i="18"/>
  <c r="AN125" i="18"/>
  <c r="AM125" i="18"/>
  <c r="AL125" i="18"/>
  <c r="AK125" i="18"/>
  <c r="AJ125" i="18"/>
  <c r="AI125" i="18"/>
  <c r="AG125" i="18"/>
  <c r="AE125" i="18"/>
  <c r="AD125" i="18"/>
  <c r="AC125" i="18"/>
  <c r="AB125" i="18"/>
  <c r="AA125" i="18"/>
  <c r="Z125" i="18"/>
  <c r="AQ124" i="18"/>
  <c r="AP124" i="18"/>
  <c r="AO124" i="18"/>
  <c r="AN124" i="18"/>
  <c r="AM124" i="18"/>
  <c r="AL124" i="18"/>
  <c r="AK124" i="18"/>
  <c r="AJ124" i="18"/>
  <c r="AI124" i="18"/>
  <c r="AG124" i="18"/>
  <c r="AE124" i="18"/>
  <c r="AD124" i="18"/>
  <c r="AC124" i="18"/>
  <c r="AB124" i="18"/>
  <c r="AA124" i="18"/>
  <c r="Z124" i="18"/>
  <c r="AQ123" i="18"/>
  <c r="AP123" i="18"/>
  <c r="AO123" i="18"/>
  <c r="AN123" i="18"/>
  <c r="AM123" i="18"/>
  <c r="AL123" i="18"/>
  <c r="AK123" i="18"/>
  <c r="AJ123" i="18"/>
  <c r="AI123" i="18"/>
  <c r="AG123" i="18"/>
  <c r="AE123" i="18"/>
  <c r="AD123" i="18"/>
  <c r="AC123" i="18"/>
  <c r="AB123" i="18"/>
  <c r="AA123" i="18"/>
  <c r="Z123" i="18"/>
  <c r="AQ122" i="18"/>
  <c r="AP122" i="18"/>
  <c r="AO122" i="18"/>
  <c r="AN122" i="18"/>
  <c r="AM122" i="18"/>
  <c r="AL122" i="18"/>
  <c r="AK122" i="18"/>
  <c r="AJ122" i="18"/>
  <c r="AI122" i="18"/>
  <c r="AG122" i="18"/>
  <c r="AE122" i="18"/>
  <c r="AD122" i="18"/>
  <c r="AC122" i="18"/>
  <c r="AB122" i="18"/>
  <c r="AA122" i="18"/>
  <c r="Z122" i="18"/>
  <c r="AQ121" i="18"/>
  <c r="AP121" i="18"/>
  <c r="AO121" i="18"/>
  <c r="AN121" i="18"/>
  <c r="AM121" i="18"/>
  <c r="AL121" i="18"/>
  <c r="AK121" i="18"/>
  <c r="AJ121" i="18"/>
  <c r="AI121" i="18"/>
  <c r="AG121" i="18"/>
  <c r="AE121" i="18"/>
  <c r="AD121" i="18"/>
  <c r="AC121" i="18"/>
  <c r="AB121" i="18"/>
  <c r="AA121" i="18"/>
  <c r="Z121" i="18"/>
  <c r="AQ120" i="18"/>
  <c r="AP120" i="18"/>
  <c r="AO120" i="18"/>
  <c r="AN120" i="18"/>
  <c r="AM120" i="18"/>
  <c r="AL120" i="18"/>
  <c r="AK120" i="18"/>
  <c r="AJ120" i="18"/>
  <c r="AI120" i="18"/>
  <c r="AG120" i="18"/>
  <c r="AE120" i="18"/>
  <c r="AD120" i="18"/>
  <c r="AC120" i="18"/>
  <c r="AB120" i="18"/>
  <c r="AA120" i="18"/>
  <c r="Z120" i="18"/>
  <c r="AQ119" i="18"/>
  <c r="AP119" i="18"/>
  <c r="AO119" i="18"/>
  <c r="AN119" i="18"/>
  <c r="AM119" i="18"/>
  <c r="AL119" i="18"/>
  <c r="AK119" i="18"/>
  <c r="AJ119" i="18"/>
  <c r="AI119" i="18"/>
  <c r="AG119" i="18"/>
  <c r="AE119" i="18"/>
  <c r="AD119" i="18"/>
  <c r="AC119" i="18"/>
  <c r="AB119" i="18"/>
  <c r="AA119" i="18"/>
  <c r="Z119" i="18"/>
  <c r="AQ118" i="18"/>
  <c r="AP118" i="18"/>
  <c r="AO118" i="18"/>
  <c r="AN118" i="18"/>
  <c r="AM118" i="18"/>
  <c r="AL118" i="18"/>
  <c r="AK118" i="18"/>
  <c r="AJ118" i="18"/>
  <c r="AI118" i="18"/>
  <c r="AG118" i="18"/>
  <c r="AE118" i="18"/>
  <c r="AD118" i="18"/>
  <c r="AC118" i="18"/>
  <c r="AB118" i="18"/>
  <c r="AA118" i="18"/>
  <c r="Z118" i="18"/>
  <c r="AQ117" i="18"/>
  <c r="AP117" i="18"/>
  <c r="AO117" i="18"/>
  <c r="AN117" i="18"/>
  <c r="AM117" i="18"/>
  <c r="AL117" i="18"/>
  <c r="AK117" i="18"/>
  <c r="AJ117" i="18"/>
  <c r="AI117" i="18"/>
  <c r="AG117" i="18"/>
  <c r="AE117" i="18"/>
  <c r="AD117" i="18"/>
  <c r="AC117" i="18"/>
  <c r="AB117" i="18"/>
  <c r="AA117" i="18"/>
  <c r="Z117" i="18"/>
  <c r="AQ116" i="18"/>
  <c r="AP116" i="18"/>
  <c r="AO116" i="18"/>
  <c r="AN116" i="18"/>
  <c r="AM116" i="18"/>
  <c r="AL116" i="18"/>
  <c r="AK116" i="18"/>
  <c r="AJ116" i="18"/>
  <c r="AI116" i="18"/>
  <c r="AG116" i="18"/>
  <c r="AE116" i="18"/>
  <c r="AD116" i="18"/>
  <c r="AC116" i="18"/>
  <c r="AB116" i="18"/>
  <c r="AA116" i="18"/>
  <c r="Z116" i="18"/>
  <c r="AQ115" i="18"/>
  <c r="AP115" i="18"/>
  <c r="AO115" i="18"/>
  <c r="AN115" i="18"/>
  <c r="AM115" i="18"/>
  <c r="AL115" i="18"/>
  <c r="AK115" i="18"/>
  <c r="AJ115" i="18"/>
  <c r="AI115" i="18"/>
  <c r="AG115" i="18"/>
  <c r="AE115" i="18"/>
  <c r="AD115" i="18"/>
  <c r="AC115" i="18"/>
  <c r="AB115" i="18"/>
  <c r="AA115" i="18"/>
  <c r="Z115" i="18"/>
  <c r="AQ114" i="18"/>
  <c r="AP114" i="18"/>
  <c r="AO114" i="18"/>
  <c r="AN114" i="18"/>
  <c r="AM114" i="18"/>
  <c r="AL114" i="18"/>
  <c r="AK114" i="18"/>
  <c r="AJ114" i="18"/>
  <c r="AI114" i="18"/>
  <c r="AG114" i="18"/>
  <c r="AE114" i="18"/>
  <c r="AD114" i="18"/>
  <c r="AC114" i="18"/>
  <c r="AB114" i="18"/>
  <c r="AA114" i="18"/>
  <c r="Z114" i="18"/>
  <c r="AQ113" i="18"/>
  <c r="AP113" i="18"/>
  <c r="AO113" i="18"/>
  <c r="AN113" i="18"/>
  <c r="AM113" i="18"/>
  <c r="AL113" i="18"/>
  <c r="AK113" i="18"/>
  <c r="AJ113" i="18"/>
  <c r="AI113" i="18"/>
  <c r="AG113" i="18"/>
  <c r="AE113" i="18"/>
  <c r="AD113" i="18"/>
  <c r="AC113" i="18"/>
  <c r="AB113" i="18"/>
  <c r="AA113" i="18"/>
  <c r="Z113" i="18"/>
  <c r="AQ112" i="18"/>
  <c r="AP112" i="18"/>
  <c r="AO112" i="18"/>
  <c r="AN112" i="18"/>
  <c r="AM112" i="18"/>
  <c r="AL112" i="18"/>
  <c r="AK112" i="18"/>
  <c r="AJ112" i="18"/>
  <c r="AI112" i="18"/>
  <c r="AG112" i="18"/>
  <c r="AE112" i="18"/>
  <c r="AD112" i="18"/>
  <c r="AC112" i="18"/>
  <c r="AB112" i="18"/>
  <c r="AA112" i="18"/>
  <c r="Z112" i="18"/>
  <c r="AQ111" i="18"/>
  <c r="AP111" i="18"/>
  <c r="AO111" i="18"/>
  <c r="AN111" i="18"/>
  <c r="AM111" i="18"/>
  <c r="AL111" i="18"/>
  <c r="AK111" i="18"/>
  <c r="AJ111" i="18"/>
  <c r="AI111" i="18"/>
  <c r="AG111" i="18"/>
  <c r="AE111" i="18"/>
  <c r="AD111" i="18"/>
  <c r="AC111" i="18"/>
  <c r="AB111" i="18"/>
  <c r="AA111" i="18"/>
  <c r="Z111" i="18"/>
  <c r="AQ110" i="18"/>
  <c r="AP110" i="18"/>
  <c r="AO110" i="18"/>
  <c r="AN110" i="18"/>
  <c r="AM110" i="18"/>
  <c r="AL110" i="18"/>
  <c r="AK110" i="18"/>
  <c r="AJ110" i="18"/>
  <c r="AI110" i="18"/>
  <c r="AG110" i="18"/>
  <c r="AE110" i="18"/>
  <c r="AD110" i="18"/>
  <c r="AC110" i="18"/>
  <c r="AB110" i="18"/>
  <c r="AA110" i="18"/>
  <c r="Z110" i="18"/>
  <c r="AQ109" i="18"/>
  <c r="AP109" i="18"/>
  <c r="AO109" i="18"/>
  <c r="AN109" i="18"/>
  <c r="AM109" i="18"/>
  <c r="AL109" i="18"/>
  <c r="AK109" i="18"/>
  <c r="AJ109" i="18"/>
  <c r="AI109" i="18"/>
  <c r="AG109" i="18"/>
  <c r="AE109" i="18"/>
  <c r="AD109" i="18"/>
  <c r="AC109" i="18"/>
  <c r="AB109" i="18"/>
  <c r="AA109" i="18"/>
  <c r="Z109" i="18"/>
  <c r="AQ108" i="18"/>
  <c r="AP108" i="18"/>
  <c r="AO108" i="18"/>
  <c r="AN108" i="18"/>
  <c r="AM108" i="18"/>
  <c r="AL108" i="18"/>
  <c r="AK108" i="18"/>
  <c r="AJ108" i="18"/>
  <c r="AI108" i="18"/>
  <c r="AG108" i="18"/>
  <c r="AE108" i="18"/>
  <c r="AD108" i="18"/>
  <c r="AC108" i="18"/>
  <c r="AB108" i="18"/>
  <c r="AA108" i="18"/>
  <c r="Z108" i="18"/>
  <c r="AQ107" i="18"/>
  <c r="AP107" i="18"/>
  <c r="AO107" i="18"/>
  <c r="AN107" i="18"/>
  <c r="AM107" i="18"/>
  <c r="AL107" i="18"/>
  <c r="AK107" i="18"/>
  <c r="AJ107" i="18"/>
  <c r="AI107" i="18"/>
  <c r="AG107" i="18"/>
  <c r="AE107" i="18"/>
  <c r="AD107" i="18"/>
  <c r="AC107" i="18"/>
  <c r="AB107" i="18"/>
  <c r="AA107" i="18"/>
  <c r="Z107" i="18"/>
  <c r="AQ106" i="18"/>
  <c r="AP106" i="18"/>
  <c r="AO106" i="18"/>
  <c r="AN106" i="18"/>
  <c r="AM106" i="18"/>
  <c r="AL106" i="18"/>
  <c r="AK106" i="18"/>
  <c r="AJ106" i="18"/>
  <c r="AI106" i="18"/>
  <c r="AG106" i="18"/>
  <c r="AE106" i="18"/>
  <c r="AD106" i="18"/>
  <c r="AC106" i="18"/>
  <c r="AB106" i="18"/>
  <c r="AA106" i="18"/>
  <c r="Z106" i="18"/>
  <c r="AQ105" i="18"/>
  <c r="AP105" i="18"/>
  <c r="AO105" i="18"/>
  <c r="AN105" i="18"/>
  <c r="AM105" i="18"/>
  <c r="AL105" i="18"/>
  <c r="AK105" i="18"/>
  <c r="AJ105" i="18"/>
  <c r="AI105" i="18"/>
  <c r="AG105" i="18"/>
  <c r="AE105" i="18"/>
  <c r="AD105" i="18"/>
  <c r="AC105" i="18"/>
  <c r="AB105" i="18"/>
  <c r="AA105" i="18"/>
  <c r="Z105" i="18"/>
  <c r="AQ104" i="18"/>
  <c r="AP104" i="18"/>
  <c r="AO104" i="18"/>
  <c r="AN104" i="18"/>
  <c r="AM104" i="18"/>
  <c r="AL104" i="18"/>
  <c r="AK104" i="18"/>
  <c r="AJ104" i="18"/>
  <c r="AI104" i="18"/>
  <c r="AG104" i="18"/>
  <c r="AE104" i="18"/>
  <c r="AD104" i="18"/>
  <c r="AC104" i="18"/>
  <c r="AB104" i="18"/>
  <c r="AA104" i="18"/>
  <c r="Z104" i="18"/>
  <c r="AQ103" i="18"/>
  <c r="AP103" i="18"/>
  <c r="AO103" i="18"/>
  <c r="AN103" i="18"/>
  <c r="AM103" i="18"/>
  <c r="AL103" i="18"/>
  <c r="AK103" i="18"/>
  <c r="AJ103" i="18"/>
  <c r="AI103" i="18"/>
  <c r="AG103" i="18"/>
  <c r="AE103" i="18"/>
  <c r="AD103" i="18"/>
  <c r="AC103" i="18"/>
  <c r="AB103" i="18"/>
  <c r="AA103" i="18"/>
  <c r="Z103" i="18"/>
  <c r="AQ102" i="18"/>
  <c r="AP102" i="18"/>
  <c r="AO102" i="18"/>
  <c r="AN102" i="18"/>
  <c r="AM102" i="18"/>
  <c r="AL102" i="18"/>
  <c r="AK102" i="18"/>
  <c r="AJ102" i="18"/>
  <c r="AI102" i="18"/>
  <c r="AG102" i="18"/>
  <c r="AE102" i="18"/>
  <c r="AD102" i="18"/>
  <c r="AC102" i="18"/>
  <c r="AB102" i="18"/>
  <c r="AA102" i="18"/>
  <c r="Z102" i="18"/>
  <c r="AQ101" i="18"/>
  <c r="AP101" i="18"/>
  <c r="AO101" i="18"/>
  <c r="AN101" i="18"/>
  <c r="AM101" i="18"/>
  <c r="AL101" i="18"/>
  <c r="AK101" i="18"/>
  <c r="AJ101" i="18"/>
  <c r="AI101" i="18"/>
  <c r="AG101" i="18"/>
  <c r="AE101" i="18"/>
  <c r="AD101" i="18"/>
  <c r="AC101" i="18"/>
  <c r="AB101" i="18"/>
  <c r="AA101" i="18"/>
  <c r="Z101" i="18"/>
  <c r="AQ100" i="18"/>
  <c r="AP100" i="18"/>
  <c r="AO100" i="18"/>
  <c r="AN100" i="18"/>
  <c r="AM100" i="18"/>
  <c r="AL100" i="18"/>
  <c r="AK100" i="18"/>
  <c r="AJ100" i="18"/>
  <c r="AI100" i="18"/>
  <c r="AG100" i="18"/>
  <c r="AE100" i="18"/>
  <c r="AD100" i="18"/>
  <c r="AC100" i="18"/>
  <c r="AB100" i="18"/>
  <c r="AA100" i="18"/>
  <c r="Z100" i="18"/>
  <c r="AQ99" i="18"/>
  <c r="AP99" i="18"/>
  <c r="AO99" i="18"/>
  <c r="AN99" i="18"/>
  <c r="AM99" i="18"/>
  <c r="AL99" i="18"/>
  <c r="AK99" i="18"/>
  <c r="AJ99" i="18"/>
  <c r="AI99" i="18"/>
  <c r="AG99" i="18"/>
  <c r="AE99" i="18"/>
  <c r="AD99" i="18"/>
  <c r="AC99" i="18"/>
  <c r="AB99" i="18"/>
  <c r="AA99" i="18"/>
  <c r="Z99" i="18"/>
  <c r="AQ98" i="18"/>
  <c r="AP98" i="18"/>
  <c r="AO98" i="18"/>
  <c r="AN98" i="18"/>
  <c r="AM98" i="18"/>
  <c r="AL98" i="18"/>
  <c r="AK98" i="18"/>
  <c r="AJ98" i="18"/>
  <c r="AI98" i="18"/>
  <c r="AG98" i="18"/>
  <c r="AE98" i="18"/>
  <c r="AD98" i="18"/>
  <c r="AC98" i="18"/>
  <c r="AB98" i="18"/>
  <c r="AA98" i="18"/>
  <c r="Z98" i="18"/>
  <c r="AQ97" i="18"/>
  <c r="AP97" i="18"/>
  <c r="AO97" i="18"/>
  <c r="AN97" i="18"/>
  <c r="AM97" i="18"/>
  <c r="AL97" i="18"/>
  <c r="AK97" i="18"/>
  <c r="AJ97" i="18"/>
  <c r="AI97" i="18"/>
  <c r="AG97" i="18"/>
  <c r="AE97" i="18"/>
  <c r="AD97" i="18"/>
  <c r="AC97" i="18"/>
  <c r="AB97" i="18"/>
  <c r="AA97" i="18"/>
  <c r="Z97" i="18"/>
  <c r="AQ96" i="18"/>
  <c r="AP96" i="18"/>
  <c r="AO96" i="18"/>
  <c r="AN96" i="18"/>
  <c r="AM96" i="18"/>
  <c r="AL96" i="18"/>
  <c r="AK96" i="18"/>
  <c r="AJ96" i="18"/>
  <c r="AI96" i="18"/>
  <c r="AG96" i="18"/>
  <c r="AE96" i="18"/>
  <c r="AD96" i="18"/>
  <c r="AC96" i="18"/>
  <c r="AB96" i="18"/>
  <c r="AA96" i="18"/>
  <c r="Z96" i="18"/>
  <c r="AQ95" i="18"/>
  <c r="AP95" i="18"/>
  <c r="AO95" i="18"/>
  <c r="AN95" i="18"/>
  <c r="AM95" i="18"/>
  <c r="AL95" i="18"/>
  <c r="AK95" i="18"/>
  <c r="AJ95" i="18"/>
  <c r="AI95" i="18"/>
  <c r="AG95" i="18"/>
  <c r="AE95" i="18"/>
  <c r="AD95" i="18"/>
  <c r="AC95" i="18"/>
  <c r="AB95" i="18"/>
  <c r="AA95" i="18"/>
  <c r="Z95" i="18"/>
  <c r="AQ94" i="18"/>
  <c r="AP94" i="18"/>
  <c r="AO94" i="18"/>
  <c r="AN94" i="18"/>
  <c r="AM94" i="18"/>
  <c r="AL94" i="18"/>
  <c r="AK94" i="18"/>
  <c r="AJ94" i="18"/>
  <c r="AI94" i="18"/>
  <c r="AG94" i="18"/>
  <c r="AE94" i="18"/>
  <c r="AD94" i="18"/>
  <c r="AC94" i="18"/>
  <c r="AB94" i="18"/>
  <c r="AA94" i="18"/>
  <c r="Z94" i="18"/>
  <c r="AQ93" i="18"/>
  <c r="AP93" i="18"/>
  <c r="AO93" i="18"/>
  <c r="AN93" i="18"/>
  <c r="AM93" i="18"/>
  <c r="AL93" i="18"/>
  <c r="AK93" i="18"/>
  <c r="AJ93" i="18"/>
  <c r="AI93" i="18"/>
  <c r="AG93" i="18"/>
  <c r="AE93" i="18"/>
  <c r="AD93" i="18"/>
  <c r="AC93" i="18"/>
  <c r="AB93" i="18"/>
  <c r="AA93" i="18"/>
  <c r="Z93" i="18"/>
  <c r="AQ92" i="18"/>
  <c r="AP92" i="18"/>
  <c r="AO92" i="18"/>
  <c r="AN92" i="18"/>
  <c r="AM92" i="18"/>
  <c r="AL92" i="18"/>
  <c r="AK92" i="18"/>
  <c r="AJ92" i="18"/>
  <c r="AI92" i="18"/>
  <c r="AG92" i="18"/>
  <c r="AE92" i="18"/>
  <c r="AD92" i="18"/>
  <c r="AC92" i="18"/>
  <c r="AB92" i="18"/>
  <c r="AA92" i="18"/>
  <c r="Z92" i="18"/>
  <c r="AQ91" i="18"/>
  <c r="AP91" i="18"/>
  <c r="AO91" i="18"/>
  <c r="AN91" i="18"/>
  <c r="AM91" i="18"/>
  <c r="AL91" i="18"/>
  <c r="AK91" i="18"/>
  <c r="AJ91" i="18"/>
  <c r="AI91" i="18"/>
  <c r="AG91" i="18"/>
  <c r="AE91" i="18"/>
  <c r="AD91" i="18"/>
  <c r="AC91" i="18"/>
  <c r="AB91" i="18"/>
  <c r="AA91" i="18"/>
  <c r="Z91" i="18"/>
  <c r="AQ90" i="18"/>
  <c r="AP90" i="18"/>
  <c r="AO90" i="18"/>
  <c r="AN90" i="18"/>
  <c r="AM90" i="18"/>
  <c r="AL90" i="18"/>
  <c r="AK90" i="18"/>
  <c r="AJ90" i="18"/>
  <c r="AI90" i="18"/>
  <c r="AG90" i="18"/>
  <c r="AE90" i="18"/>
  <c r="AD90" i="18"/>
  <c r="AC90" i="18"/>
  <c r="AB90" i="18"/>
  <c r="AA90" i="18"/>
  <c r="Z90" i="18"/>
  <c r="AQ89" i="18"/>
  <c r="AP89" i="18"/>
  <c r="AO89" i="18"/>
  <c r="AN89" i="18"/>
  <c r="AM89" i="18"/>
  <c r="AL89" i="18"/>
  <c r="AK89" i="18"/>
  <c r="AJ89" i="18"/>
  <c r="AI89" i="18"/>
  <c r="AG89" i="18"/>
  <c r="AE89" i="18"/>
  <c r="AD89" i="18"/>
  <c r="AC89" i="18"/>
  <c r="AB89" i="18"/>
  <c r="AA89" i="18"/>
  <c r="Z89" i="18"/>
  <c r="AQ88" i="18"/>
  <c r="AP88" i="18"/>
  <c r="AO88" i="18"/>
  <c r="AN88" i="18"/>
  <c r="AM88" i="18"/>
  <c r="AL88" i="18"/>
  <c r="AK88" i="18"/>
  <c r="AJ88" i="18"/>
  <c r="AI88" i="18"/>
  <c r="AG88" i="18"/>
  <c r="AE88" i="18"/>
  <c r="AD88" i="18"/>
  <c r="AC88" i="18"/>
  <c r="AB88" i="18"/>
  <c r="AA88" i="18"/>
  <c r="Z88" i="18"/>
  <c r="AQ87" i="18"/>
  <c r="AP87" i="18"/>
  <c r="AO87" i="18"/>
  <c r="AN87" i="18"/>
  <c r="AM87" i="18"/>
  <c r="AL87" i="18"/>
  <c r="AK87" i="18"/>
  <c r="AJ87" i="18"/>
  <c r="AI87" i="18"/>
  <c r="AG87" i="18"/>
  <c r="AE87" i="18"/>
  <c r="AD87" i="18"/>
  <c r="AC87" i="18"/>
  <c r="AB87" i="18"/>
  <c r="AA87" i="18"/>
  <c r="Z87" i="18"/>
  <c r="AQ86" i="18"/>
  <c r="AP86" i="18"/>
  <c r="AO86" i="18"/>
  <c r="AN86" i="18"/>
  <c r="AM86" i="18"/>
  <c r="AL86" i="18"/>
  <c r="AK86" i="18"/>
  <c r="AJ86" i="18"/>
  <c r="AI86" i="18"/>
  <c r="AG86" i="18"/>
  <c r="AE86" i="18"/>
  <c r="AD86" i="18"/>
  <c r="AC86" i="18"/>
  <c r="AB86" i="18"/>
  <c r="AA86" i="18"/>
  <c r="Z86" i="18"/>
  <c r="AQ85" i="18"/>
  <c r="AP85" i="18"/>
  <c r="AO85" i="18"/>
  <c r="AN85" i="18"/>
  <c r="AM85" i="18"/>
  <c r="AL85" i="18"/>
  <c r="AK85" i="18"/>
  <c r="AJ85" i="18"/>
  <c r="AI85" i="18"/>
  <c r="AG85" i="18"/>
  <c r="AE85" i="18"/>
  <c r="AD85" i="18"/>
  <c r="AC85" i="18"/>
  <c r="AB85" i="18"/>
  <c r="AA85" i="18"/>
  <c r="Z85" i="18"/>
  <c r="AQ84" i="18"/>
  <c r="AP84" i="18"/>
  <c r="AO84" i="18"/>
  <c r="AN84" i="18"/>
  <c r="AM84" i="18"/>
  <c r="AL84" i="18"/>
  <c r="AK84" i="18"/>
  <c r="AJ84" i="18"/>
  <c r="AI84" i="18"/>
  <c r="AG84" i="18"/>
  <c r="AE84" i="18"/>
  <c r="AD84" i="18"/>
  <c r="AC84" i="18"/>
  <c r="AB84" i="18"/>
  <c r="AA84" i="18"/>
  <c r="Z84" i="18"/>
  <c r="AQ83" i="18"/>
  <c r="AP83" i="18"/>
  <c r="AO83" i="18"/>
  <c r="AN83" i="18"/>
  <c r="AM83" i="18"/>
  <c r="AL83" i="18"/>
  <c r="AK83" i="18"/>
  <c r="AJ83" i="18"/>
  <c r="AI83" i="18"/>
  <c r="AG83" i="18"/>
  <c r="AE83" i="18"/>
  <c r="AD83" i="18"/>
  <c r="AC83" i="18"/>
  <c r="AB83" i="18"/>
  <c r="AA83" i="18"/>
  <c r="Z83" i="18"/>
  <c r="AQ82" i="18"/>
  <c r="AP82" i="18"/>
  <c r="AO82" i="18"/>
  <c r="AN82" i="18"/>
  <c r="AM82" i="18"/>
  <c r="AL82" i="18"/>
  <c r="AK82" i="18"/>
  <c r="AJ82" i="18"/>
  <c r="AI82" i="18"/>
  <c r="AG82" i="18"/>
  <c r="AE82" i="18"/>
  <c r="AD82" i="18"/>
  <c r="AC82" i="18"/>
  <c r="AB82" i="18"/>
  <c r="AA82" i="18"/>
  <c r="Z82" i="18"/>
  <c r="AQ81" i="18"/>
  <c r="AP81" i="18"/>
  <c r="AO81" i="18"/>
  <c r="AN81" i="18"/>
  <c r="AM81" i="18"/>
  <c r="AL81" i="18"/>
  <c r="AK81" i="18"/>
  <c r="AJ81" i="18"/>
  <c r="AI81" i="18"/>
  <c r="AG81" i="18"/>
  <c r="AE81" i="18"/>
  <c r="AD81" i="18"/>
  <c r="AC81" i="18"/>
  <c r="AB81" i="18"/>
  <c r="AA81" i="18"/>
  <c r="Z81" i="18"/>
  <c r="AQ80" i="18"/>
  <c r="AP80" i="18"/>
  <c r="AO80" i="18"/>
  <c r="AN80" i="18"/>
  <c r="AM80" i="18"/>
  <c r="AL80" i="18"/>
  <c r="AK80" i="18"/>
  <c r="AJ80" i="18"/>
  <c r="AI80" i="18"/>
  <c r="AG80" i="18"/>
  <c r="AE80" i="18"/>
  <c r="AD80" i="18"/>
  <c r="AC80" i="18"/>
  <c r="AB80" i="18"/>
  <c r="AA80" i="18"/>
  <c r="Z80" i="18"/>
  <c r="AQ79" i="18"/>
  <c r="AP79" i="18"/>
  <c r="AO79" i="18"/>
  <c r="AN79" i="18"/>
  <c r="AM79" i="18"/>
  <c r="AL79" i="18"/>
  <c r="AK79" i="18"/>
  <c r="AJ79" i="18"/>
  <c r="AI79" i="18"/>
  <c r="AG79" i="18"/>
  <c r="AE79" i="18"/>
  <c r="AD79" i="18"/>
  <c r="AC79" i="18"/>
  <c r="AB79" i="18"/>
  <c r="AA79" i="18"/>
  <c r="Z79" i="18"/>
  <c r="AQ78" i="18"/>
  <c r="AP78" i="18"/>
  <c r="AO78" i="18"/>
  <c r="AN78" i="18"/>
  <c r="AM78" i="18"/>
  <c r="AL78" i="18"/>
  <c r="AK78" i="18"/>
  <c r="AJ78" i="18"/>
  <c r="AI78" i="18"/>
  <c r="AG78" i="18"/>
  <c r="AE78" i="18"/>
  <c r="AD78" i="18"/>
  <c r="AC78" i="18"/>
  <c r="AB78" i="18"/>
  <c r="AA78" i="18"/>
  <c r="Z78" i="18"/>
  <c r="AQ77" i="18"/>
  <c r="AP77" i="18"/>
  <c r="AO77" i="18"/>
  <c r="AN77" i="18"/>
  <c r="AM77" i="18"/>
  <c r="AL77" i="18"/>
  <c r="AK77" i="18"/>
  <c r="AJ77" i="18"/>
  <c r="AI77" i="18"/>
  <c r="AG77" i="18"/>
  <c r="AE77" i="18"/>
  <c r="AD77" i="18"/>
  <c r="AC77" i="18"/>
  <c r="AB77" i="18"/>
  <c r="AA77" i="18"/>
  <c r="Z77" i="18"/>
  <c r="AQ76" i="18"/>
  <c r="AP76" i="18"/>
  <c r="AO76" i="18"/>
  <c r="AN76" i="18"/>
  <c r="AM76" i="18"/>
  <c r="AL76" i="18"/>
  <c r="AK76" i="18"/>
  <c r="AJ76" i="18"/>
  <c r="AI76" i="18"/>
  <c r="AG76" i="18"/>
  <c r="AE76" i="18"/>
  <c r="AD76" i="18"/>
  <c r="AC76" i="18"/>
  <c r="AB76" i="18"/>
  <c r="AA76" i="18"/>
  <c r="Z76" i="18"/>
  <c r="AQ75" i="18"/>
  <c r="AP75" i="18"/>
  <c r="AO75" i="18"/>
  <c r="AN75" i="18"/>
  <c r="AM75" i="18"/>
  <c r="AL75" i="18"/>
  <c r="AK75" i="18"/>
  <c r="AJ75" i="18"/>
  <c r="AI75" i="18"/>
  <c r="AG75" i="18"/>
  <c r="AE75" i="18"/>
  <c r="AD75" i="18"/>
  <c r="AC75" i="18"/>
  <c r="AB75" i="18"/>
  <c r="AA75" i="18"/>
  <c r="Z75" i="18"/>
  <c r="AQ74" i="18"/>
  <c r="AP74" i="18"/>
  <c r="AO74" i="18"/>
  <c r="AN74" i="18"/>
  <c r="AM74" i="18"/>
  <c r="AL74" i="18"/>
  <c r="AK74" i="18"/>
  <c r="AJ74" i="18"/>
  <c r="AI74" i="18"/>
  <c r="AG74" i="18"/>
  <c r="AE74" i="18"/>
  <c r="AD74" i="18"/>
  <c r="AC74" i="18"/>
  <c r="AB74" i="18"/>
  <c r="AA74" i="18"/>
  <c r="Z74" i="18"/>
  <c r="AQ73" i="18"/>
  <c r="AP73" i="18"/>
  <c r="AO73" i="18"/>
  <c r="AN73" i="18"/>
  <c r="AM73" i="18"/>
  <c r="AL73" i="18"/>
  <c r="AK73" i="18"/>
  <c r="AJ73" i="18"/>
  <c r="AI73" i="18"/>
  <c r="AG73" i="18"/>
  <c r="AE73" i="18"/>
  <c r="AD73" i="18"/>
  <c r="AC73" i="18"/>
  <c r="AB73" i="18"/>
  <c r="AA73" i="18"/>
  <c r="Z73" i="18"/>
  <c r="AQ72" i="18"/>
  <c r="AP72" i="18"/>
  <c r="AO72" i="18"/>
  <c r="AN72" i="18"/>
  <c r="AM72" i="18"/>
  <c r="AL72" i="18"/>
  <c r="AK72" i="18"/>
  <c r="AJ72" i="18"/>
  <c r="AI72" i="18"/>
  <c r="AG72" i="18"/>
  <c r="AE72" i="18"/>
  <c r="AD72" i="18"/>
  <c r="AC72" i="18"/>
  <c r="AB72" i="18"/>
  <c r="AA72" i="18"/>
  <c r="Z72" i="18"/>
  <c r="AQ71" i="18"/>
  <c r="AP71" i="18"/>
  <c r="AO71" i="18"/>
  <c r="AN71" i="18"/>
  <c r="AM71" i="18"/>
  <c r="AL71" i="18"/>
  <c r="AK71" i="18"/>
  <c r="AJ71" i="18"/>
  <c r="AI71" i="18"/>
  <c r="AG71" i="18"/>
  <c r="AE71" i="18"/>
  <c r="AD71" i="18"/>
  <c r="AC71" i="18"/>
  <c r="AB71" i="18"/>
  <c r="AA71" i="18"/>
  <c r="Z71" i="18"/>
  <c r="AQ70" i="18"/>
  <c r="AP70" i="18"/>
  <c r="AO70" i="18"/>
  <c r="AN70" i="18"/>
  <c r="AM70" i="18"/>
  <c r="AL70" i="18"/>
  <c r="AK70" i="18"/>
  <c r="AJ70" i="18"/>
  <c r="AI70" i="18"/>
  <c r="AG70" i="18"/>
  <c r="AE70" i="18"/>
  <c r="AD70" i="18"/>
  <c r="AC70" i="18"/>
  <c r="AB70" i="18"/>
  <c r="AA70" i="18"/>
  <c r="Z70" i="18"/>
  <c r="AQ69" i="18"/>
  <c r="AP69" i="18"/>
  <c r="AO69" i="18"/>
  <c r="AN69" i="18"/>
  <c r="AM69" i="18"/>
  <c r="AL69" i="18"/>
  <c r="AK69" i="18"/>
  <c r="AJ69" i="18"/>
  <c r="AI69" i="18"/>
  <c r="AG69" i="18"/>
  <c r="AE69" i="18"/>
  <c r="AD69" i="18"/>
  <c r="AC69" i="18"/>
  <c r="AB69" i="18"/>
  <c r="AA69" i="18"/>
  <c r="Z69" i="18"/>
  <c r="AQ68" i="18"/>
  <c r="AP68" i="18"/>
  <c r="AO68" i="18"/>
  <c r="AN68" i="18"/>
  <c r="AM68" i="18"/>
  <c r="AL68" i="18"/>
  <c r="AK68" i="18"/>
  <c r="AJ68" i="18"/>
  <c r="AI68" i="18"/>
  <c r="AG68" i="18"/>
  <c r="AE68" i="18"/>
  <c r="AD68" i="18"/>
  <c r="AC68" i="18"/>
  <c r="AB68" i="18"/>
  <c r="AA68" i="18"/>
  <c r="Z68" i="18"/>
  <c r="AQ67" i="18"/>
  <c r="AP67" i="18"/>
  <c r="AO67" i="18"/>
  <c r="AN67" i="18"/>
  <c r="AM67" i="18"/>
  <c r="AL67" i="18"/>
  <c r="AK67" i="18"/>
  <c r="AJ67" i="18"/>
  <c r="AI67" i="18"/>
  <c r="AG67" i="18"/>
  <c r="AE67" i="18"/>
  <c r="AD67" i="18"/>
  <c r="AC67" i="18"/>
  <c r="AB67" i="18"/>
  <c r="AA67" i="18"/>
  <c r="Z67" i="18"/>
  <c r="AQ66" i="18"/>
  <c r="AP66" i="18"/>
  <c r="AO66" i="18"/>
  <c r="AN66" i="18"/>
  <c r="AM66" i="18"/>
  <c r="AL66" i="18"/>
  <c r="AK66" i="18"/>
  <c r="AJ66" i="18"/>
  <c r="AI66" i="18"/>
  <c r="AG66" i="18"/>
  <c r="AE66" i="18"/>
  <c r="AD66" i="18"/>
  <c r="AC66" i="18"/>
  <c r="AB66" i="18"/>
  <c r="AA66" i="18"/>
  <c r="Z66" i="18"/>
  <c r="AQ65" i="18"/>
  <c r="AP65" i="18"/>
  <c r="AO65" i="18"/>
  <c r="AN65" i="18"/>
  <c r="AM65" i="18"/>
  <c r="AL65" i="18"/>
  <c r="AK65" i="18"/>
  <c r="AJ65" i="18"/>
  <c r="AI65" i="18"/>
  <c r="AG65" i="18"/>
  <c r="AE65" i="18"/>
  <c r="AD65" i="18"/>
  <c r="AC65" i="18"/>
  <c r="AB65" i="18"/>
  <c r="AA65" i="18"/>
  <c r="Z65" i="18"/>
  <c r="AQ64" i="18"/>
  <c r="AP64" i="18"/>
  <c r="AO64" i="18"/>
  <c r="AN64" i="18"/>
  <c r="AM64" i="18"/>
  <c r="AL64" i="18"/>
  <c r="AK64" i="18"/>
  <c r="AJ64" i="18"/>
  <c r="AI64" i="18"/>
  <c r="AG64" i="18"/>
  <c r="AE64" i="18"/>
  <c r="AD64" i="18"/>
  <c r="AC64" i="18"/>
  <c r="AB64" i="18"/>
  <c r="AA64" i="18"/>
  <c r="Z64" i="18"/>
  <c r="AQ63" i="18"/>
  <c r="AP63" i="18"/>
  <c r="AO63" i="18"/>
  <c r="AN63" i="18"/>
  <c r="AM63" i="18"/>
  <c r="AL63" i="18"/>
  <c r="AK63" i="18"/>
  <c r="AJ63" i="18"/>
  <c r="AI63" i="18"/>
  <c r="AG63" i="18"/>
  <c r="AE63" i="18"/>
  <c r="AD63" i="18"/>
  <c r="AC63" i="18"/>
  <c r="AB63" i="18"/>
  <c r="AA63" i="18"/>
  <c r="Z63" i="18"/>
  <c r="AQ62" i="18"/>
  <c r="AP62" i="18"/>
  <c r="AO62" i="18"/>
  <c r="AN62" i="18"/>
  <c r="AM62" i="18"/>
  <c r="AL62" i="18"/>
  <c r="AK62" i="18"/>
  <c r="AJ62" i="18"/>
  <c r="AI62" i="18"/>
  <c r="AG62" i="18"/>
  <c r="AE62" i="18"/>
  <c r="AD62" i="18"/>
  <c r="AC62" i="18"/>
  <c r="AB62" i="18"/>
  <c r="AA62" i="18"/>
  <c r="Z62" i="18"/>
  <c r="AQ61" i="18"/>
  <c r="AP61" i="18"/>
  <c r="AO61" i="18"/>
  <c r="AN61" i="18"/>
  <c r="AM61" i="18"/>
  <c r="AL61" i="18"/>
  <c r="AK61" i="18"/>
  <c r="AJ61" i="18"/>
  <c r="AI61" i="18"/>
  <c r="AG61" i="18"/>
  <c r="AE61" i="18"/>
  <c r="AD61" i="18"/>
  <c r="AC61" i="18"/>
  <c r="AB61" i="18"/>
  <c r="AA61" i="18"/>
  <c r="Z61" i="18"/>
  <c r="AQ60" i="18"/>
  <c r="AP60" i="18"/>
  <c r="AO60" i="18"/>
  <c r="AN60" i="18"/>
  <c r="AM60" i="18"/>
  <c r="AL60" i="18"/>
  <c r="AK60" i="18"/>
  <c r="AJ60" i="18"/>
  <c r="AI60" i="18"/>
  <c r="AG60" i="18"/>
  <c r="AE60" i="18"/>
  <c r="AD60" i="18"/>
  <c r="AC60" i="18"/>
  <c r="AB60" i="18"/>
  <c r="AA60" i="18"/>
  <c r="Z60" i="18"/>
  <c r="AQ59" i="18"/>
  <c r="AP59" i="18"/>
  <c r="AO59" i="18"/>
  <c r="AN59" i="18"/>
  <c r="AM59" i="18"/>
  <c r="AL59" i="18"/>
  <c r="AK59" i="18"/>
  <c r="AJ59" i="18"/>
  <c r="AI59" i="18"/>
  <c r="AG59" i="18"/>
  <c r="AE59" i="18"/>
  <c r="AD59" i="18"/>
  <c r="AC59" i="18"/>
  <c r="AB59" i="18"/>
  <c r="AA59" i="18"/>
  <c r="Z59" i="18"/>
  <c r="AQ58" i="18"/>
  <c r="AP58" i="18"/>
  <c r="AO58" i="18"/>
  <c r="AN58" i="18"/>
  <c r="AM58" i="18"/>
  <c r="AL58" i="18"/>
  <c r="AK58" i="18"/>
  <c r="AJ58" i="18"/>
  <c r="AI58" i="18"/>
  <c r="AG58" i="18"/>
  <c r="AE58" i="18"/>
  <c r="AD58" i="18"/>
  <c r="AC58" i="18"/>
  <c r="AB58" i="18"/>
  <c r="AA58" i="18"/>
  <c r="Z58" i="18"/>
  <c r="AQ57" i="18"/>
  <c r="AP57" i="18"/>
  <c r="AO57" i="18"/>
  <c r="AN57" i="18"/>
  <c r="AM57" i="18"/>
  <c r="AL57" i="18"/>
  <c r="AK57" i="18"/>
  <c r="AJ57" i="18"/>
  <c r="AI57" i="18"/>
  <c r="AG57" i="18"/>
  <c r="AE57" i="18"/>
  <c r="AD57" i="18"/>
  <c r="AC57" i="18"/>
  <c r="AB57" i="18"/>
  <c r="AA57" i="18"/>
  <c r="Z57" i="18"/>
  <c r="AQ56" i="18"/>
  <c r="AP56" i="18"/>
  <c r="AO56" i="18"/>
  <c r="AN56" i="18"/>
  <c r="AM56" i="18"/>
  <c r="AL56" i="18"/>
  <c r="AK56" i="18"/>
  <c r="AJ56" i="18"/>
  <c r="AI56" i="18"/>
  <c r="AG56" i="18"/>
  <c r="AE56" i="18"/>
  <c r="AD56" i="18"/>
  <c r="AC56" i="18"/>
  <c r="AB56" i="18"/>
  <c r="AA56" i="18"/>
  <c r="Z56" i="18"/>
  <c r="AQ55" i="18"/>
  <c r="AP55" i="18"/>
  <c r="AO55" i="18"/>
  <c r="AN55" i="18"/>
  <c r="AM55" i="18"/>
  <c r="AL55" i="18"/>
  <c r="AK55" i="18"/>
  <c r="AJ55" i="18"/>
  <c r="AI55" i="18"/>
  <c r="AG55" i="18"/>
  <c r="AE55" i="18"/>
  <c r="AD55" i="18"/>
  <c r="AC55" i="18"/>
  <c r="AB55" i="18"/>
  <c r="AA55" i="18"/>
  <c r="Z55" i="18"/>
  <c r="AQ54" i="18"/>
  <c r="AP54" i="18"/>
  <c r="AO54" i="18"/>
  <c r="AN54" i="18"/>
  <c r="AM54" i="18"/>
  <c r="AL54" i="18"/>
  <c r="AK54" i="18"/>
  <c r="AJ54" i="18"/>
  <c r="AI54" i="18"/>
  <c r="AG54" i="18"/>
  <c r="AE54" i="18"/>
  <c r="AD54" i="18"/>
  <c r="AC54" i="18"/>
  <c r="AB54" i="18"/>
  <c r="AA54" i="18"/>
  <c r="Z54" i="18"/>
  <c r="AQ53" i="18"/>
  <c r="AP53" i="18"/>
  <c r="AO53" i="18"/>
  <c r="AN53" i="18"/>
  <c r="AM53" i="18"/>
  <c r="AL53" i="18"/>
  <c r="AK53" i="18"/>
  <c r="AJ53" i="18"/>
  <c r="AI53" i="18"/>
  <c r="AG53" i="18"/>
  <c r="AE53" i="18"/>
  <c r="AD53" i="18"/>
  <c r="AC53" i="18"/>
  <c r="AB53" i="18"/>
  <c r="AA53" i="18"/>
  <c r="Z53" i="18"/>
  <c r="AQ52" i="18"/>
  <c r="AP52" i="18"/>
  <c r="AO52" i="18"/>
  <c r="AN52" i="18"/>
  <c r="AM52" i="18"/>
  <c r="AL52" i="18"/>
  <c r="AK52" i="18"/>
  <c r="AJ52" i="18"/>
  <c r="AI52" i="18"/>
  <c r="AG52" i="18"/>
  <c r="AE52" i="18"/>
  <c r="AD52" i="18"/>
  <c r="AC52" i="18"/>
  <c r="AB52" i="18"/>
  <c r="AA52" i="18"/>
  <c r="Z52" i="18"/>
  <c r="AQ51" i="18"/>
  <c r="AP51" i="18"/>
  <c r="AO51" i="18"/>
  <c r="AN51" i="18"/>
  <c r="AM51" i="18"/>
  <c r="AL51" i="18"/>
  <c r="AK51" i="18"/>
  <c r="AJ51" i="18"/>
  <c r="AI51" i="18"/>
  <c r="AG51" i="18"/>
  <c r="AE51" i="18"/>
  <c r="AD51" i="18"/>
  <c r="AC51" i="18"/>
  <c r="AB51" i="18"/>
  <c r="AA51" i="18"/>
  <c r="Z51" i="18"/>
  <c r="AQ50" i="18"/>
  <c r="AP50" i="18"/>
  <c r="AO50" i="18"/>
  <c r="AN50" i="18"/>
  <c r="AM50" i="18"/>
  <c r="AL50" i="18"/>
  <c r="AK50" i="18"/>
  <c r="AJ50" i="18"/>
  <c r="AI50" i="18"/>
  <c r="AG50" i="18"/>
  <c r="AE50" i="18"/>
  <c r="AD50" i="18"/>
  <c r="AC50" i="18"/>
  <c r="AB50" i="18"/>
  <c r="AA50" i="18"/>
  <c r="Z50" i="18"/>
  <c r="AQ49" i="18"/>
  <c r="AP49" i="18"/>
  <c r="AO49" i="18"/>
  <c r="AN49" i="18"/>
  <c r="AM49" i="18"/>
  <c r="AL49" i="18"/>
  <c r="AK49" i="18"/>
  <c r="AJ49" i="18"/>
  <c r="AI49" i="18"/>
  <c r="AG49" i="18"/>
  <c r="AE49" i="18"/>
  <c r="AD49" i="18"/>
  <c r="AC49" i="18"/>
  <c r="AB49" i="18"/>
  <c r="AA49" i="18"/>
  <c r="Z49" i="18"/>
  <c r="AQ48" i="18"/>
  <c r="AP48" i="18"/>
  <c r="AO48" i="18"/>
  <c r="AN48" i="18"/>
  <c r="AM48" i="18"/>
  <c r="AL48" i="18"/>
  <c r="AK48" i="18"/>
  <c r="AJ48" i="18"/>
  <c r="AI48" i="18"/>
  <c r="AG48" i="18"/>
  <c r="AE48" i="18"/>
  <c r="AD48" i="18"/>
  <c r="AC48" i="18"/>
  <c r="AB48" i="18"/>
  <c r="AA48" i="18"/>
  <c r="Z48" i="18"/>
  <c r="AQ47" i="18"/>
  <c r="AP47" i="18"/>
  <c r="AO47" i="18"/>
  <c r="AN47" i="18"/>
  <c r="AM47" i="18"/>
  <c r="AL47" i="18"/>
  <c r="AK47" i="18"/>
  <c r="AJ47" i="18"/>
  <c r="AI47" i="18"/>
  <c r="AG47" i="18"/>
  <c r="AE47" i="18"/>
  <c r="AD47" i="18"/>
  <c r="AC47" i="18"/>
  <c r="AB47" i="18"/>
  <c r="AA47" i="18"/>
  <c r="Z47" i="18"/>
  <c r="AQ46" i="18"/>
  <c r="AP46" i="18"/>
  <c r="AO46" i="18"/>
  <c r="AN46" i="18"/>
  <c r="AM46" i="18"/>
  <c r="AL46" i="18"/>
  <c r="AK46" i="18"/>
  <c r="AJ46" i="18"/>
  <c r="AI46" i="18"/>
  <c r="AG46" i="18"/>
  <c r="AE46" i="18"/>
  <c r="AD46" i="18"/>
  <c r="AC46" i="18"/>
  <c r="AB46" i="18"/>
  <c r="AA46" i="18"/>
  <c r="Z46" i="18"/>
  <c r="AQ45" i="18"/>
  <c r="AP45" i="18"/>
  <c r="AO45" i="18"/>
  <c r="AN45" i="18"/>
  <c r="AM45" i="18"/>
  <c r="AL45" i="18"/>
  <c r="AK45" i="18"/>
  <c r="AJ45" i="18"/>
  <c r="AI45" i="18"/>
  <c r="AG45" i="18"/>
  <c r="AE45" i="18"/>
  <c r="AD45" i="18"/>
  <c r="AC45" i="18"/>
  <c r="AB45" i="18"/>
  <c r="AA45" i="18"/>
  <c r="Z45" i="18"/>
  <c r="AQ44" i="18"/>
  <c r="AP44" i="18"/>
  <c r="AO44" i="18"/>
  <c r="AN44" i="18"/>
  <c r="AM44" i="18"/>
  <c r="AL44" i="18"/>
  <c r="AK44" i="18"/>
  <c r="AJ44" i="18"/>
  <c r="AI44" i="18"/>
  <c r="AG44" i="18"/>
  <c r="AE44" i="18"/>
  <c r="AD44" i="18"/>
  <c r="AC44" i="18"/>
  <c r="AB44" i="18"/>
  <c r="AA44" i="18"/>
  <c r="Z44" i="18"/>
  <c r="AQ43" i="18"/>
  <c r="AP43" i="18"/>
  <c r="AO43" i="18"/>
  <c r="AN43" i="18"/>
  <c r="AM43" i="18"/>
  <c r="AL43" i="18"/>
  <c r="AK43" i="18"/>
  <c r="AJ43" i="18"/>
  <c r="AI43" i="18"/>
  <c r="AG43" i="18"/>
  <c r="AE43" i="18"/>
  <c r="AD43" i="18"/>
  <c r="AC43" i="18"/>
  <c r="AB43" i="18"/>
  <c r="AA43" i="18"/>
  <c r="Z43" i="18"/>
  <c r="AQ42" i="18"/>
  <c r="AP42" i="18"/>
  <c r="AO42" i="18"/>
  <c r="AN42" i="18"/>
  <c r="AM42" i="18"/>
  <c r="AL42" i="18"/>
  <c r="AK42" i="18"/>
  <c r="AJ42" i="18"/>
  <c r="AI42" i="18"/>
  <c r="AG42" i="18"/>
  <c r="AE42" i="18"/>
  <c r="AD42" i="18"/>
  <c r="AC42" i="18"/>
  <c r="AB42" i="18"/>
  <c r="AA42" i="18"/>
  <c r="Z42" i="18"/>
  <c r="AQ41" i="18"/>
  <c r="AP41" i="18"/>
  <c r="AO41" i="18"/>
  <c r="AN41" i="18"/>
  <c r="AM41" i="18"/>
  <c r="AL41" i="18"/>
  <c r="AK41" i="18"/>
  <c r="AJ41" i="18"/>
  <c r="AI41" i="18"/>
  <c r="AG41" i="18"/>
  <c r="AE41" i="18"/>
  <c r="AD41" i="18"/>
  <c r="AC41" i="18"/>
  <c r="AB41" i="18"/>
  <c r="AA41" i="18"/>
  <c r="Z41" i="18"/>
  <c r="AQ40" i="18"/>
  <c r="AP40" i="18"/>
  <c r="AO40" i="18"/>
  <c r="AN40" i="18"/>
  <c r="AM40" i="18"/>
  <c r="AL40" i="18"/>
  <c r="AK40" i="18"/>
  <c r="AJ40" i="18"/>
  <c r="AI40" i="18"/>
  <c r="AG40" i="18"/>
  <c r="AE40" i="18"/>
  <c r="AD40" i="18"/>
  <c r="AC40" i="18"/>
  <c r="AB40" i="18"/>
  <c r="AA40" i="18"/>
  <c r="Z40" i="18"/>
  <c r="AQ39" i="18"/>
  <c r="AP39" i="18"/>
  <c r="AO39" i="18"/>
  <c r="AN39" i="18"/>
  <c r="AM39" i="18"/>
  <c r="AL39" i="18"/>
  <c r="AK39" i="18"/>
  <c r="AJ39" i="18"/>
  <c r="AI39" i="18"/>
  <c r="AG39" i="18"/>
  <c r="AE39" i="18"/>
  <c r="AD39" i="18"/>
  <c r="AC39" i="18"/>
  <c r="AB39" i="18"/>
  <c r="AA39" i="18"/>
  <c r="Z39" i="18"/>
  <c r="AQ38" i="18"/>
  <c r="AP38" i="18"/>
  <c r="AO38" i="18"/>
  <c r="AN38" i="18"/>
  <c r="AM38" i="18"/>
  <c r="AL38" i="18"/>
  <c r="AK38" i="18"/>
  <c r="AJ38" i="18"/>
  <c r="AI38" i="18"/>
  <c r="AG38" i="18"/>
  <c r="AE38" i="18"/>
  <c r="AD38" i="18"/>
  <c r="AC38" i="18"/>
  <c r="AB38" i="18"/>
  <c r="AA38" i="18"/>
  <c r="Z38" i="18"/>
  <c r="AQ37" i="18"/>
  <c r="AP37" i="18"/>
  <c r="AO37" i="18"/>
  <c r="AN37" i="18"/>
  <c r="AM37" i="18"/>
  <c r="AL37" i="18"/>
  <c r="AK37" i="18"/>
  <c r="AJ37" i="18"/>
  <c r="AI37" i="18"/>
  <c r="AG37" i="18"/>
  <c r="AE37" i="18"/>
  <c r="AD37" i="18"/>
  <c r="AC37" i="18"/>
  <c r="AB37" i="18"/>
  <c r="AA37" i="18"/>
  <c r="Z37" i="18"/>
  <c r="AQ36" i="18"/>
  <c r="AP36" i="18"/>
  <c r="AO36" i="18"/>
  <c r="AN36" i="18"/>
  <c r="AM36" i="18"/>
  <c r="AL36" i="18"/>
  <c r="AK36" i="18"/>
  <c r="AJ36" i="18"/>
  <c r="AI36" i="18"/>
  <c r="AG36" i="18"/>
  <c r="AE36" i="18"/>
  <c r="AD36" i="18"/>
  <c r="AC36" i="18"/>
  <c r="AB36" i="18"/>
  <c r="AA36" i="18"/>
  <c r="Z36" i="18"/>
  <c r="AQ35" i="18"/>
  <c r="AP35" i="18"/>
  <c r="AO35" i="18"/>
  <c r="AN35" i="18"/>
  <c r="AM35" i="18"/>
  <c r="AL35" i="18"/>
  <c r="AK35" i="18"/>
  <c r="AJ35" i="18"/>
  <c r="AI35" i="18"/>
  <c r="AG35" i="18"/>
  <c r="AE35" i="18"/>
  <c r="AD35" i="18"/>
  <c r="AC35" i="18"/>
  <c r="AB35" i="18"/>
  <c r="AA35" i="18"/>
  <c r="Z35" i="18"/>
  <c r="AQ34" i="18"/>
  <c r="AP34" i="18"/>
  <c r="AO34" i="18"/>
  <c r="AN34" i="18"/>
  <c r="AM34" i="18"/>
  <c r="AL34" i="18"/>
  <c r="AK34" i="18"/>
  <c r="AJ34" i="18"/>
  <c r="AI34" i="18"/>
  <c r="AG34" i="18"/>
  <c r="AE34" i="18"/>
  <c r="AD34" i="18"/>
  <c r="AC34" i="18"/>
  <c r="AB34" i="18"/>
  <c r="AA34" i="18"/>
  <c r="Z34" i="18"/>
  <c r="AQ33" i="18"/>
  <c r="AP33" i="18"/>
  <c r="AO33" i="18"/>
  <c r="AN33" i="18"/>
  <c r="AM33" i="18"/>
  <c r="AL33" i="18"/>
  <c r="AK33" i="18"/>
  <c r="AJ33" i="18"/>
  <c r="AI33" i="18"/>
  <c r="AG33" i="18"/>
  <c r="AE33" i="18"/>
  <c r="AD33" i="18"/>
  <c r="AC33" i="18"/>
  <c r="AB33" i="18"/>
  <c r="AA33" i="18"/>
  <c r="Z33" i="18"/>
  <c r="AQ32" i="18"/>
  <c r="AP32" i="18"/>
  <c r="AO32" i="18"/>
  <c r="AN32" i="18"/>
  <c r="AM32" i="18"/>
  <c r="AL32" i="18"/>
  <c r="AK32" i="18"/>
  <c r="AJ32" i="18"/>
  <c r="AI32" i="18"/>
  <c r="AG32" i="18"/>
  <c r="AE32" i="18"/>
  <c r="AD32" i="18"/>
  <c r="AC32" i="18"/>
  <c r="AB32" i="18"/>
  <c r="AA32" i="18"/>
  <c r="Z32" i="18"/>
  <c r="AQ31" i="18"/>
  <c r="AP31" i="18"/>
  <c r="AO31" i="18"/>
  <c r="AN31" i="18"/>
  <c r="AM31" i="18"/>
  <c r="AL31" i="18"/>
  <c r="AK31" i="18"/>
  <c r="AJ31" i="18"/>
  <c r="AI31" i="18"/>
  <c r="AG31" i="18"/>
  <c r="AE31" i="18"/>
  <c r="AD31" i="18"/>
  <c r="AC31" i="18"/>
  <c r="AB31" i="18"/>
  <c r="AA31" i="18"/>
  <c r="Z31" i="18"/>
  <c r="AQ30" i="18"/>
  <c r="AP30" i="18"/>
  <c r="AO30" i="18"/>
  <c r="AN30" i="18"/>
  <c r="AM30" i="18"/>
  <c r="AL30" i="18"/>
  <c r="AK30" i="18"/>
  <c r="AJ30" i="18"/>
  <c r="AI30" i="18"/>
  <c r="AG30" i="18"/>
  <c r="AE30" i="18"/>
  <c r="AD30" i="18"/>
  <c r="AC30" i="18"/>
  <c r="AB30" i="18"/>
  <c r="AA30" i="18"/>
  <c r="Z30" i="18"/>
  <c r="AQ29" i="18"/>
  <c r="AP29" i="18"/>
  <c r="AO29" i="18"/>
  <c r="AN29" i="18"/>
  <c r="AM29" i="18"/>
  <c r="AL29" i="18"/>
  <c r="AK29" i="18"/>
  <c r="AJ29" i="18"/>
  <c r="AI29" i="18"/>
  <c r="AG29" i="18"/>
  <c r="AE29" i="18"/>
  <c r="AD29" i="18"/>
  <c r="AC29" i="18"/>
  <c r="AB29" i="18"/>
  <c r="AA29" i="18"/>
  <c r="Z29" i="18"/>
  <c r="AQ28" i="18"/>
  <c r="AP28" i="18"/>
  <c r="AO28" i="18"/>
  <c r="AN28" i="18"/>
  <c r="AM28" i="18"/>
  <c r="AL28" i="18"/>
  <c r="AK28" i="18"/>
  <c r="AJ28" i="18"/>
  <c r="AI28" i="18"/>
  <c r="AG28" i="18"/>
  <c r="AE28" i="18"/>
  <c r="AD28" i="18"/>
  <c r="AC28" i="18"/>
  <c r="AB28" i="18"/>
  <c r="AA28" i="18"/>
  <c r="Z28" i="18"/>
  <c r="AQ27" i="18"/>
  <c r="AP27" i="18"/>
  <c r="AO27" i="18"/>
  <c r="AN27" i="18"/>
  <c r="AM27" i="18"/>
  <c r="AL27" i="18"/>
  <c r="AK27" i="18"/>
  <c r="AJ27" i="18"/>
  <c r="AI27" i="18"/>
  <c r="AG27" i="18"/>
  <c r="AE27" i="18"/>
  <c r="AD27" i="18"/>
  <c r="AC27" i="18"/>
  <c r="AB27" i="18"/>
  <c r="AA27" i="18"/>
  <c r="Z27" i="18"/>
  <c r="AQ26" i="18"/>
  <c r="AP26" i="18"/>
  <c r="AO26" i="18"/>
  <c r="AN26" i="18"/>
  <c r="AM26" i="18"/>
  <c r="AL26" i="18"/>
  <c r="AK26" i="18"/>
  <c r="AJ26" i="18"/>
  <c r="AI26" i="18"/>
  <c r="AG26" i="18"/>
  <c r="AE26" i="18"/>
  <c r="AD26" i="18"/>
  <c r="AC26" i="18"/>
  <c r="AB26" i="18"/>
  <c r="AA26" i="18"/>
  <c r="Z26" i="18"/>
  <c r="AQ25" i="18"/>
  <c r="AP25" i="18"/>
  <c r="AO25" i="18"/>
  <c r="AN25" i="18"/>
  <c r="AM25" i="18"/>
  <c r="AL25" i="18"/>
  <c r="AK25" i="18"/>
  <c r="AJ25" i="18"/>
  <c r="AI25" i="18"/>
  <c r="AG25" i="18"/>
  <c r="AE25" i="18"/>
  <c r="AD25" i="18"/>
  <c r="AC25" i="18"/>
  <c r="AB25" i="18"/>
  <c r="AA25" i="18"/>
  <c r="Z25" i="18"/>
  <c r="AQ24" i="18"/>
  <c r="AP24" i="18"/>
  <c r="AO24" i="18"/>
  <c r="AN24" i="18"/>
  <c r="AM24" i="18"/>
  <c r="AL24" i="18"/>
  <c r="AK24" i="18"/>
  <c r="AJ24" i="18"/>
  <c r="AI24" i="18"/>
  <c r="AG24" i="18"/>
  <c r="AE24" i="18"/>
  <c r="AD24" i="18"/>
  <c r="AC24" i="18"/>
  <c r="AB24" i="18"/>
  <c r="AA24" i="18"/>
  <c r="Z24" i="18"/>
  <c r="AQ23" i="18"/>
  <c r="AP23" i="18"/>
  <c r="AO23" i="18"/>
  <c r="AN23" i="18"/>
  <c r="AM23" i="18"/>
  <c r="AL23" i="18"/>
  <c r="AK23" i="18"/>
  <c r="AJ23" i="18"/>
  <c r="AI23" i="18"/>
  <c r="AG23" i="18"/>
  <c r="AE23" i="18"/>
  <c r="AD23" i="18"/>
  <c r="AC23" i="18"/>
  <c r="AB23" i="18"/>
  <c r="AA23" i="18"/>
  <c r="Z23" i="18"/>
  <c r="AQ22" i="18"/>
  <c r="AP22" i="18"/>
  <c r="AO22" i="18"/>
  <c r="AN22" i="18"/>
  <c r="AM22" i="18"/>
  <c r="AL22" i="18"/>
  <c r="AK22" i="18"/>
  <c r="AJ22" i="18"/>
  <c r="AI22" i="18"/>
  <c r="AG22" i="18"/>
  <c r="AE22" i="18"/>
  <c r="AD22" i="18"/>
  <c r="AC22" i="18"/>
  <c r="AB22" i="18"/>
  <c r="AA22" i="18"/>
  <c r="Z22" i="18"/>
  <c r="AQ21" i="18"/>
  <c r="AP21" i="18"/>
  <c r="AO21" i="18"/>
  <c r="AN21" i="18"/>
  <c r="AM21" i="18"/>
  <c r="AL21" i="18"/>
  <c r="AK21" i="18"/>
  <c r="AJ21" i="18"/>
  <c r="AI21" i="18"/>
  <c r="AG21" i="18"/>
  <c r="AE21" i="18"/>
  <c r="AD21" i="18"/>
  <c r="AC21" i="18"/>
  <c r="AB21" i="18"/>
  <c r="AA21" i="18"/>
  <c r="Z21" i="18"/>
  <c r="AQ20" i="18"/>
  <c r="AP20" i="18"/>
  <c r="AO20" i="18"/>
  <c r="AN20" i="18"/>
  <c r="AM20" i="18"/>
  <c r="AL20" i="18"/>
  <c r="AK20" i="18"/>
  <c r="AJ20" i="18"/>
  <c r="AI20" i="18"/>
  <c r="AG20" i="18"/>
  <c r="AE20" i="18"/>
  <c r="AD20" i="18"/>
  <c r="AC20" i="18"/>
  <c r="AB20" i="18"/>
  <c r="AA20" i="18"/>
  <c r="Z20" i="18"/>
  <c r="AQ19" i="18"/>
  <c r="AP19" i="18"/>
  <c r="AO19" i="18"/>
  <c r="AN19" i="18"/>
  <c r="AM19" i="18"/>
  <c r="AL19" i="18"/>
  <c r="AK19" i="18"/>
  <c r="AJ19" i="18"/>
  <c r="AI19" i="18"/>
  <c r="AG19" i="18"/>
  <c r="AE19" i="18"/>
  <c r="AD19" i="18"/>
  <c r="AC19" i="18"/>
  <c r="AB19" i="18"/>
  <c r="AA19" i="18"/>
  <c r="Z19" i="18"/>
  <c r="AQ18" i="18"/>
  <c r="AP18" i="18"/>
  <c r="AO18" i="18"/>
  <c r="AN18" i="18"/>
  <c r="AM18" i="18"/>
  <c r="AL18" i="18"/>
  <c r="AK18" i="18"/>
  <c r="AJ18" i="18"/>
  <c r="AI18" i="18"/>
  <c r="AG18" i="18"/>
  <c r="AE18" i="18"/>
  <c r="AD18" i="18"/>
  <c r="AC18" i="18"/>
  <c r="AB18" i="18"/>
  <c r="AA18" i="18"/>
  <c r="Z18" i="18"/>
  <c r="AQ17" i="18"/>
  <c r="AP17" i="18"/>
  <c r="AO17" i="18"/>
  <c r="AN17" i="18"/>
  <c r="AM17" i="18"/>
  <c r="AL17" i="18"/>
  <c r="AK17" i="18"/>
  <c r="AJ17" i="18"/>
  <c r="AI17" i="18"/>
  <c r="AG17" i="18"/>
  <c r="AE17" i="18"/>
  <c r="AD17" i="18"/>
  <c r="AC17" i="18"/>
  <c r="AB17" i="18"/>
  <c r="AA17" i="18"/>
  <c r="Z17" i="18"/>
  <c r="AQ16" i="18"/>
  <c r="AP16" i="18"/>
  <c r="AO16" i="18"/>
  <c r="AN16" i="18"/>
  <c r="AM16" i="18"/>
  <c r="AL16" i="18"/>
  <c r="AK16" i="18"/>
  <c r="AJ16" i="18"/>
  <c r="AI16" i="18"/>
  <c r="AG16" i="18"/>
  <c r="AE16" i="18"/>
  <c r="AD16" i="18"/>
  <c r="AC16" i="18"/>
  <c r="AB16" i="18"/>
  <c r="AA16" i="18"/>
  <c r="Z16" i="18"/>
  <c r="AQ15" i="18"/>
  <c r="AP15" i="18"/>
  <c r="AO15" i="18"/>
  <c r="AN15" i="18"/>
  <c r="AM15" i="18"/>
  <c r="AL15" i="18"/>
  <c r="AK15" i="18"/>
  <c r="AJ15" i="18"/>
  <c r="AI15" i="18"/>
  <c r="AG15" i="18"/>
  <c r="AE15" i="18"/>
  <c r="AD15" i="18"/>
  <c r="AC15" i="18"/>
  <c r="AB15" i="18"/>
  <c r="AA15" i="18"/>
  <c r="Z15" i="18"/>
  <c r="AQ14" i="18"/>
  <c r="AP14" i="18"/>
  <c r="AO14" i="18"/>
  <c r="AN14" i="18"/>
  <c r="AM14" i="18"/>
  <c r="AL14" i="18"/>
  <c r="AK14" i="18"/>
  <c r="AJ14" i="18"/>
  <c r="AI14" i="18"/>
  <c r="AG14" i="18"/>
  <c r="AE14" i="18"/>
  <c r="AD14" i="18"/>
  <c r="AC14" i="18"/>
  <c r="AB14" i="18"/>
  <c r="AA14" i="18"/>
  <c r="Z14" i="18"/>
  <c r="AQ13" i="18"/>
  <c r="AP13" i="18"/>
  <c r="AO13" i="18"/>
  <c r="AN13" i="18"/>
  <c r="AM13" i="18"/>
  <c r="AL13" i="18"/>
  <c r="AK13" i="18"/>
  <c r="AJ13" i="18"/>
  <c r="AI13" i="18"/>
  <c r="AG13" i="18"/>
  <c r="AE13" i="18"/>
  <c r="AD13" i="18"/>
  <c r="AC13" i="18"/>
  <c r="AB13" i="18"/>
  <c r="AA13" i="18"/>
  <c r="Z13" i="18"/>
  <c r="AQ12" i="18"/>
  <c r="AP12" i="18"/>
  <c r="AO12" i="18"/>
  <c r="AN12" i="18"/>
  <c r="AM12" i="18"/>
  <c r="AL12" i="18"/>
  <c r="AK12" i="18"/>
  <c r="AJ12" i="18"/>
  <c r="AI12" i="18"/>
  <c r="AG12" i="18"/>
  <c r="AE12" i="18"/>
  <c r="AD12" i="18"/>
  <c r="AC12" i="18"/>
  <c r="AB12" i="18"/>
  <c r="AA12" i="18"/>
  <c r="Z12" i="18"/>
  <c r="AQ11" i="18"/>
  <c r="AP11" i="18"/>
  <c r="AO11" i="18"/>
  <c r="AN11" i="18"/>
  <c r="AM11" i="18"/>
  <c r="AL11" i="18"/>
  <c r="AK11" i="18"/>
  <c r="AJ11" i="18"/>
  <c r="AI11" i="18"/>
  <c r="AG11" i="18"/>
  <c r="AE11" i="18"/>
  <c r="AD11" i="18"/>
  <c r="AC11" i="18"/>
  <c r="AB11" i="18"/>
  <c r="AA11" i="18"/>
  <c r="Z11" i="18"/>
  <c r="AQ10" i="18"/>
  <c r="AP10" i="18"/>
  <c r="AO10" i="18"/>
  <c r="AN10" i="18"/>
  <c r="AM10" i="18"/>
  <c r="AL10" i="18"/>
  <c r="AK10" i="18"/>
  <c r="AJ10" i="18"/>
  <c r="AI10" i="18"/>
  <c r="AG10" i="18"/>
  <c r="AE10" i="18"/>
  <c r="AD10" i="18"/>
  <c r="AC10" i="18"/>
  <c r="AB10" i="18"/>
  <c r="AA10" i="18"/>
  <c r="Z10" i="18"/>
  <c r="AQ9" i="18"/>
  <c r="AP9" i="18"/>
  <c r="AO9" i="18"/>
  <c r="AN9" i="18"/>
  <c r="AM9" i="18"/>
  <c r="AL9" i="18"/>
  <c r="AK9" i="18"/>
  <c r="AJ9" i="18"/>
  <c r="AI9" i="18"/>
  <c r="AG9" i="18"/>
  <c r="AE9" i="18"/>
  <c r="AD9" i="18"/>
  <c r="AC9" i="18"/>
  <c r="AB9" i="18"/>
  <c r="AA9" i="18"/>
  <c r="Z9" i="18"/>
  <c r="AQ8" i="18"/>
  <c r="AP8" i="18"/>
  <c r="AO8" i="18"/>
  <c r="AN8" i="18"/>
  <c r="AM8" i="18"/>
  <c r="AL8" i="18"/>
  <c r="AK8" i="18"/>
  <c r="AJ8" i="18"/>
  <c r="AI8" i="18"/>
  <c r="AG8" i="18"/>
  <c r="AE8" i="18"/>
  <c r="AD8" i="18"/>
  <c r="AC8" i="18"/>
  <c r="AB8" i="18"/>
  <c r="AA8" i="18"/>
  <c r="Z8" i="18"/>
  <c r="AQ7" i="18"/>
  <c r="AP7" i="18"/>
  <c r="AO7" i="18"/>
  <c r="AN7" i="18"/>
  <c r="AM7" i="18"/>
  <c r="AL7" i="18"/>
  <c r="AK7" i="18"/>
  <c r="AJ7" i="18"/>
  <c r="AI7" i="18"/>
  <c r="AG7" i="18"/>
  <c r="AE7" i="18"/>
  <c r="AD7" i="18"/>
  <c r="AC7" i="18"/>
  <c r="AB7" i="18"/>
  <c r="AA7" i="18"/>
  <c r="Z7" i="18"/>
  <c r="AQ6" i="18"/>
  <c r="AP6" i="18"/>
  <c r="AO6" i="18"/>
  <c r="AN6" i="18"/>
  <c r="AM6" i="18"/>
  <c r="AL6" i="18"/>
  <c r="AK6" i="18"/>
  <c r="AJ6" i="18"/>
  <c r="AI6" i="18"/>
  <c r="AG6" i="18"/>
  <c r="AE6" i="18"/>
  <c r="AD6" i="18"/>
  <c r="AC6" i="18"/>
  <c r="AB6" i="18"/>
  <c r="AA6" i="18"/>
  <c r="Z6" i="18"/>
  <c r="AQ5" i="18"/>
  <c r="AP5" i="18"/>
  <c r="AO5" i="18"/>
  <c r="AN5" i="18"/>
  <c r="AM5" i="18"/>
  <c r="AL5" i="18"/>
  <c r="AK5" i="18"/>
  <c r="AJ5" i="18"/>
  <c r="AI5" i="18"/>
  <c r="AG5" i="18"/>
  <c r="AE5" i="18"/>
  <c r="AD5" i="18"/>
  <c r="AC5" i="18"/>
  <c r="AB5" i="18"/>
  <c r="AA5" i="18"/>
  <c r="Z5" i="18"/>
  <c r="AQ4" i="18"/>
  <c r="AP4" i="18"/>
  <c r="AO4" i="18"/>
  <c r="AN4" i="18"/>
  <c r="AM4" i="18"/>
  <c r="AL4" i="18"/>
  <c r="AK4" i="18"/>
  <c r="AJ4" i="18"/>
  <c r="AI4" i="18"/>
  <c r="AG4" i="18"/>
  <c r="AE4" i="18"/>
  <c r="AD4" i="18"/>
  <c r="AC4" i="18"/>
  <c r="AB4" i="18"/>
  <c r="AA4" i="18"/>
  <c r="Z4" i="18"/>
  <c r="AQ3" i="18"/>
  <c r="AP3" i="18"/>
  <c r="AO3" i="18"/>
  <c r="AN3" i="18"/>
  <c r="AM3" i="18"/>
  <c r="AL3" i="18"/>
  <c r="AK3" i="18"/>
  <c r="AJ3" i="18"/>
  <c r="AI3" i="18"/>
  <c r="AG3" i="18"/>
  <c r="AE3" i="18"/>
  <c r="AD3" i="18"/>
  <c r="AC3" i="18"/>
  <c r="AB3" i="18"/>
  <c r="AA3" i="18"/>
  <c r="Z3" i="18"/>
  <c r="AQ2" i="18"/>
  <c r="AP2" i="18"/>
  <c r="AO2" i="18"/>
  <c r="AN2" i="18"/>
  <c r="AM2" i="18"/>
  <c r="AL2" i="18"/>
  <c r="AK2" i="18"/>
  <c r="AJ2" i="18"/>
  <c r="AI2" i="18"/>
  <c r="AG2" i="18"/>
  <c r="AE2" i="18"/>
  <c r="AD2" i="18"/>
  <c r="AC2" i="18"/>
  <c r="AB2" i="18"/>
  <c r="AA2" i="18"/>
  <c r="Z2" i="18"/>
  <c r="D77" i="45"/>
  <c r="C77" i="45"/>
  <c r="B77" i="45"/>
  <c r="D71" i="45"/>
  <c r="C71" i="45"/>
  <c r="O22" i="7"/>
  <c r="N22" i="7"/>
  <c r="M22" i="7"/>
  <c r="L22" i="7"/>
  <c r="K22" i="7"/>
  <c r="J22" i="7"/>
  <c r="I22" i="7"/>
  <c r="H22" i="7"/>
  <c r="G22" i="7"/>
  <c r="F22" i="7"/>
  <c r="E22" i="7"/>
  <c r="D22" i="7"/>
  <c r="C22" i="7"/>
  <c r="E9" i="7"/>
  <c r="D9" i="7"/>
  <c r="C9" i="7"/>
  <c r="AH199" i="18"/>
  <c r="AH197" i="18"/>
  <c r="AH195" i="18"/>
  <c r="AH193" i="18"/>
  <c r="AH191" i="18"/>
  <c r="AH189" i="18"/>
  <c r="AH187" i="18"/>
  <c r="AH185" i="18"/>
  <c r="AH183" i="18"/>
  <c r="AH181" i="18"/>
  <c r="AH179" i="18"/>
  <c r="AH177" i="18"/>
  <c r="AH175" i="18"/>
  <c r="AH173" i="18"/>
  <c r="AH171" i="18"/>
  <c r="AH169" i="18"/>
  <c r="AH167" i="18"/>
  <c r="AH165" i="18"/>
  <c r="AH163" i="18"/>
  <c r="AH161" i="18"/>
  <c r="AH159" i="18"/>
  <c r="AH157" i="18"/>
  <c r="AH155" i="18"/>
  <c r="AH153" i="18"/>
  <c r="AF199" i="18"/>
  <c r="AF197" i="18"/>
  <c r="AF195" i="18"/>
  <c r="AF193" i="18"/>
  <c r="AF191" i="18"/>
  <c r="AF189" i="18"/>
  <c r="AF187" i="18"/>
  <c r="AF185" i="18"/>
  <c r="AF183" i="18"/>
  <c r="AF181" i="18"/>
  <c r="AF179" i="18"/>
  <c r="AF177" i="18"/>
  <c r="AF175" i="18"/>
  <c r="AF173" i="18"/>
  <c r="AF171" i="18"/>
  <c r="AF169" i="18"/>
  <c r="AF167" i="18"/>
  <c r="AF165" i="18"/>
  <c r="AF163" i="18"/>
  <c r="AF161" i="18"/>
  <c r="AF200" i="18"/>
  <c r="AF198" i="18"/>
  <c r="AF196" i="18"/>
  <c r="AF194" i="18"/>
  <c r="AF192" i="18"/>
  <c r="AF190" i="18"/>
  <c r="AF188" i="18"/>
  <c r="AF186" i="18"/>
  <c r="AF184" i="18"/>
  <c r="AF182" i="18"/>
  <c r="AF180" i="18"/>
  <c r="AF178" i="18"/>
  <c r="AF176" i="18"/>
  <c r="AF174" i="18"/>
  <c r="AF172" i="18"/>
  <c r="AF170" i="18"/>
  <c r="AF168" i="18"/>
  <c r="AF166" i="18"/>
  <c r="AF164" i="18"/>
  <c r="AF162" i="18"/>
  <c r="AF160" i="18"/>
  <c r="AF158" i="18"/>
  <c r="AF156" i="18"/>
  <c r="AF154" i="18"/>
  <c r="AF152" i="18"/>
  <c r="AF150" i="18"/>
  <c r="AF148" i="18"/>
  <c r="AF146" i="18"/>
  <c r="AF157" i="18"/>
  <c r="AF153" i="18"/>
  <c r="AH149" i="18"/>
  <c r="AH146" i="18"/>
  <c r="AF144" i="18"/>
  <c r="AH139" i="18"/>
  <c r="AH200" i="18"/>
  <c r="AH192" i="18"/>
  <c r="AH184" i="18"/>
  <c r="AH176" i="18"/>
  <c r="AH168" i="18"/>
  <c r="AH160" i="18"/>
  <c r="AH156" i="18"/>
  <c r="AH152" i="18"/>
  <c r="AH141" i="18"/>
  <c r="AF137" i="18"/>
  <c r="AF135" i="18"/>
  <c r="AF133" i="18"/>
  <c r="AF131" i="18"/>
  <c r="AF129" i="18"/>
  <c r="AF127" i="18"/>
  <c r="AF125" i="18"/>
  <c r="AF123" i="18"/>
  <c r="AF121" i="18"/>
  <c r="AF119" i="18"/>
  <c r="AF117" i="18"/>
  <c r="AF115" i="18"/>
  <c r="AF113" i="18"/>
  <c r="AF111" i="18"/>
  <c r="AF109" i="18"/>
  <c r="AF107" i="18"/>
  <c r="AF105" i="18"/>
  <c r="AF103" i="18"/>
  <c r="AF101" i="18"/>
  <c r="AF99" i="18"/>
  <c r="AF97" i="18"/>
  <c r="AF95" i="18"/>
  <c r="AF93" i="18"/>
  <c r="AF91" i="18"/>
  <c r="AF89" i="18"/>
  <c r="AF87" i="18"/>
  <c r="AF149" i="18"/>
  <c r="AH143" i="18"/>
  <c r="AF139" i="18"/>
  <c r="AH198" i="18"/>
  <c r="AH190" i="18"/>
  <c r="AH182" i="18"/>
  <c r="AH174" i="18"/>
  <c r="AH166" i="18"/>
  <c r="AH151" i="18"/>
  <c r="AH148" i="18"/>
  <c r="AH145" i="18"/>
  <c r="AF141" i="18"/>
  <c r="AH138" i="18"/>
  <c r="AH136" i="18"/>
  <c r="AH134" i="18"/>
  <c r="AH132" i="18"/>
  <c r="AH130" i="18"/>
  <c r="AH128" i="18"/>
  <c r="AH126" i="18"/>
  <c r="AH124" i="18"/>
  <c r="AH122" i="18"/>
  <c r="AH120" i="18"/>
  <c r="AH118" i="18"/>
  <c r="AH116" i="18"/>
  <c r="AH114" i="18"/>
  <c r="AH112" i="18"/>
  <c r="AH110" i="18"/>
  <c r="AH108" i="18"/>
  <c r="AH106" i="18"/>
  <c r="AH104" i="18"/>
  <c r="AH102" i="18"/>
  <c r="AH100" i="18"/>
  <c r="AH98" i="18"/>
  <c r="AF159" i="18"/>
  <c r="AF155" i="18"/>
  <c r="AF143" i="18"/>
  <c r="AH140" i="18"/>
  <c r="AH194" i="18"/>
  <c r="AH186" i="18"/>
  <c r="AH178" i="18"/>
  <c r="AH170" i="18"/>
  <c r="AH162" i="18"/>
  <c r="AF147" i="18"/>
  <c r="AF142" i="18"/>
  <c r="AH137" i="18"/>
  <c r="AH135" i="18"/>
  <c r="AH133" i="18"/>
  <c r="AH131" i="18"/>
  <c r="AH129" i="18"/>
  <c r="AH127" i="18"/>
  <c r="AH125" i="18"/>
  <c r="AH123" i="18"/>
  <c r="AH121" i="18"/>
  <c r="AH119" i="18"/>
  <c r="AH117" i="18"/>
  <c r="AH115" i="18"/>
  <c r="AH113" i="18"/>
  <c r="AH111" i="18"/>
  <c r="AH109" i="18"/>
  <c r="AH107" i="18"/>
  <c r="AH105" i="18"/>
  <c r="AH103" i="18"/>
  <c r="AH101" i="18"/>
  <c r="AH99" i="18"/>
  <c r="AH97" i="18"/>
  <c r="AH95" i="18"/>
  <c r="AH93" i="18"/>
  <c r="AH91" i="18"/>
  <c r="AH89" i="18"/>
  <c r="AH87" i="18"/>
  <c r="AH85" i="18"/>
  <c r="AF151" i="18"/>
  <c r="AH150" i="18"/>
  <c r="AF134" i="18"/>
  <c r="AF126" i="18"/>
  <c r="AF118" i="18"/>
  <c r="AF110" i="18"/>
  <c r="AF102" i="18"/>
  <c r="AH94" i="18"/>
  <c r="AF90" i="18"/>
  <c r="AF85" i="18"/>
  <c r="AH79" i="18"/>
  <c r="AF77" i="18"/>
  <c r="AH71" i="18"/>
  <c r="AF69" i="18"/>
  <c r="AH66" i="18"/>
  <c r="AH64" i="18"/>
  <c r="AH62" i="18"/>
  <c r="AH60" i="18"/>
  <c r="AH58" i="18"/>
  <c r="AH56" i="18"/>
  <c r="AH54" i="18"/>
  <c r="AH52" i="18"/>
  <c r="AH50" i="18"/>
  <c r="AH48" i="18"/>
  <c r="AH46" i="18"/>
  <c r="AH44" i="18"/>
  <c r="AH42" i="18"/>
  <c r="AH40" i="18"/>
  <c r="AH38" i="18"/>
  <c r="AH36" i="18"/>
  <c r="AH34" i="18"/>
  <c r="AH32" i="18"/>
  <c r="AH30" i="18"/>
  <c r="AH28" i="18"/>
  <c r="AH26" i="18"/>
  <c r="AH24" i="18"/>
  <c r="AH22" i="18"/>
  <c r="AH20" i="18"/>
  <c r="AH18" i="18"/>
  <c r="AH14" i="18"/>
  <c r="AH10" i="18"/>
  <c r="AH6" i="18"/>
  <c r="AH2" i="18"/>
  <c r="AH80" i="18"/>
  <c r="AF136" i="18"/>
  <c r="AH77" i="18"/>
  <c r="AF67" i="18"/>
  <c r="AF61" i="18"/>
  <c r="AF43" i="18"/>
  <c r="AF33" i="18"/>
  <c r="AF25" i="18"/>
  <c r="AF21" i="18"/>
  <c r="AF13" i="18"/>
  <c r="AF5" i="18"/>
  <c r="AH196" i="18"/>
  <c r="AH164" i="18"/>
  <c r="AF140" i="18"/>
  <c r="AH88" i="18"/>
  <c r="AH84" i="18"/>
  <c r="AF82" i="18"/>
  <c r="AH76" i="18"/>
  <c r="AF74" i="18"/>
  <c r="AH68" i="18"/>
  <c r="AF12" i="18"/>
  <c r="AF8" i="18"/>
  <c r="AF4" i="18"/>
  <c r="AH5" i="18"/>
  <c r="AH154" i="18"/>
  <c r="AH144" i="18"/>
  <c r="AF70" i="18"/>
  <c r="AF128" i="18"/>
  <c r="AF112" i="18"/>
  <c r="AF86" i="18"/>
  <c r="AF75" i="18"/>
  <c r="AH69" i="18"/>
  <c r="AF49" i="18"/>
  <c r="AF9" i="18"/>
  <c r="AH147" i="18"/>
  <c r="AF132" i="18"/>
  <c r="AF124" i="18"/>
  <c r="AF116" i="18"/>
  <c r="AF108" i="18"/>
  <c r="AF100" i="18"/>
  <c r="AF94" i="18"/>
  <c r="AH81" i="18"/>
  <c r="AF79" i="18"/>
  <c r="AH73" i="18"/>
  <c r="AF71" i="18"/>
  <c r="AF66" i="18"/>
  <c r="AF64" i="18"/>
  <c r="AF62" i="18"/>
  <c r="AF60" i="18"/>
  <c r="AF58" i="18"/>
  <c r="AF56" i="18"/>
  <c r="AF54" i="18"/>
  <c r="AF52" i="18"/>
  <c r="AF50" i="18"/>
  <c r="AF48" i="18"/>
  <c r="AF46" i="18"/>
  <c r="AF44" i="18"/>
  <c r="AF42" i="18"/>
  <c r="AF40" i="18"/>
  <c r="AF38" i="18"/>
  <c r="AF36" i="18"/>
  <c r="AF34" i="18"/>
  <c r="AF32" i="18"/>
  <c r="AF30" i="18"/>
  <c r="AF28" i="18"/>
  <c r="AF26" i="18"/>
  <c r="AF24" i="18"/>
  <c r="AF22" i="18"/>
  <c r="AF20" i="18"/>
  <c r="AF18" i="18"/>
  <c r="AF16" i="18"/>
  <c r="AF14" i="18"/>
  <c r="AF10" i="18"/>
  <c r="AF6" i="18"/>
  <c r="AF2" i="18"/>
  <c r="AH72" i="18"/>
  <c r="AH142" i="18"/>
  <c r="AF104" i="18"/>
  <c r="AF51" i="18"/>
  <c r="AF27" i="18"/>
  <c r="AF19" i="18"/>
  <c r="AH188" i="18"/>
  <c r="AH158" i="18"/>
  <c r="AH92" i="18"/>
  <c r="AF88" i="18"/>
  <c r="AF84" i="18"/>
  <c r="AH78" i="18"/>
  <c r="AF76" i="18"/>
  <c r="AH70" i="18"/>
  <c r="AF68" i="18"/>
  <c r="AH3" i="18"/>
  <c r="AH96" i="18"/>
  <c r="AF65" i="18"/>
  <c r="AF47" i="18"/>
  <c r="AF29" i="18"/>
  <c r="AF17" i="18"/>
  <c r="AF138" i="18"/>
  <c r="AF130" i="18"/>
  <c r="AF122" i="18"/>
  <c r="AF114" i="18"/>
  <c r="AF106" i="18"/>
  <c r="AF98" i="18"/>
  <c r="AH86" i="18"/>
  <c r="AH83" i="18"/>
  <c r="AF81" i="18"/>
  <c r="AH75" i="18"/>
  <c r="AF73" i="18"/>
  <c r="AH67" i="18"/>
  <c r="AH65" i="18"/>
  <c r="AH63" i="18"/>
  <c r="AH61" i="18"/>
  <c r="AH59" i="18"/>
  <c r="AH57" i="18"/>
  <c r="AH55" i="18"/>
  <c r="AH53" i="18"/>
  <c r="AH51" i="18"/>
  <c r="AH49" i="18"/>
  <c r="AH47" i="18"/>
  <c r="AH45" i="18"/>
  <c r="AH43" i="18"/>
  <c r="AH41" i="18"/>
  <c r="AH39" i="18"/>
  <c r="AH37" i="18"/>
  <c r="AH35" i="18"/>
  <c r="AH33" i="18"/>
  <c r="AH31" i="18"/>
  <c r="AH29" i="18"/>
  <c r="AH27" i="18"/>
  <c r="AH25" i="18"/>
  <c r="AH23" i="18"/>
  <c r="AH21" i="18"/>
  <c r="AH19" i="18"/>
  <c r="AH17" i="18"/>
  <c r="AH15" i="18"/>
  <c r="AH13" i="18"/>
  <c r="AH11" i="18"/>
  <c r="AH9" i="18"/>
  <c r="AH7" i="18"/>
  <c r="AH180" i="18"/>
  <c r="AF145" i="18"/>
  <c r="AF92" i="18"/>
  <c r="AF120" i="18"/>
  <c r="AH90" i="18"/>
  <c r="AF59" i="18"/>
  <c r="AF53" i="18"/>
  <c r="AF39" i="18"/>
  <c r="AF31" i="18"/>
  <c r="AF23" i="18"/>
  <c r="AF7" i="18"/>
  <c r="AF63" i="18"/>
  <c r="AF55" i="18"/>
  <c r="AF41" i="18"/>
  <c r="AF35" i="18"/>
  <c r="AF11" i="18"/>
  <c r="AF3" i="18"/>
  <c r="AH172" i="18"/>
  <c r="AF96" i="18"/>
  <c r="AH82" i="18"/>
  <c r="AF80" i="18"/>
  <c r="AH74" i="18"/>
  <c r="AF72" i="18"/>
  <c r="AH16" i="18"/>
  <c r="AH12" i="18"/>
  <c r="AH8" i="18"/>
  <c r="AH4" i="18"/>
  <c r="AF78" i="18"/>
  <c r="AF83" i="18"/>
  <c r="AF57" i="18"/>
  <c r="AF45" i="18"/>
  <c r="AF37" i="18"/>
  <c r="AF15" i="18"/>
  <c r="U15" i="18" l="1"/>
  <c r="V15" i="18" s="1"/>
  <c r="U37" i="18"/>
  <c r="V37" i="18" s="1"/>
  <c r="U45" i="18"/>
  <c r="V45" i="18" s="1"/>
  <c r="U57" i="18"/>
  <c r="V57" i="18" s="1"/>
  <c r="U83" i="18"/>
  <c r="U72" i="18"/>
  <c r="U80" i="18"/>
  <c r="U96" i="18"/>
  <c r="U3" i="18"/>
  <c r="V3" i="18" s="1"/>
  <c r="U11" i="18"/>
  <c r="V11" i="18" s="1"/>
  <c r="U35" i="18"/>
  <c r="V35" i="18" s="1"/>
  <c r="U41" i="18"/>
  <c r="V41" i="18" s="1"/>
  <c r="U55" i="18"/>
  <c r="V55" i="18" s="1"/>
  <c r="U63" i="18"/>
  <c r="V63" i="18" s="1"/>
  <c r="U7" i="18"/>
  <c r="V7" i="18" s="1"/>
  <c r="U23" i="18"/>
  <c r="V23" i="18" s="1"/>
  <c r="U31" i="18"/>
  <c r="V31" i="18" s="1"/>
  <c r="U39" i="18"/>
  <c r="V39" i="18" s="1"/>
  <c r="U53" i="18"/>
  <c r="V53" i="18" s="1"/>
  <c r="U59" i="18"/>
  <c r="V59" i="18" s="1"/>
  <c r="U120" i="18"/>
  <c r="U17" i="18"/>
  <c r="V17" i="18" s="1"/>
  <c r="U29" i="18"/>
  <c r="V29" i="18" s="1"/>
  <c r="U47" i="18"/>
  <c r="V47" i="18" s="1"/>
  <c r="U65" i="18"/>
  <c r="V65" i="18" s="1"/>
  <c r="U88" i="18"/>
  <c r="U19" i="18"/>
  <c r="V19" i="18" s="1"/>
  <c r="U27" i="18"/>
  <c r="V27" i="18" s="1"/>
  <c r="U51" i="18"/>
  <c r="V51" i="18" s="1"/>
  <c r="U104" i="18"/>
  <c r="U94" i="18"/>
  <c r="V94" i="18" s="1"/>
  <c r="U100" i="18"/>
  <c r="U108" i="18"/>
  <c r="U116" i="18"/>
  <c r="U124" i="18"/>
  <c r="U132" i="18"/>
  <c r="U9" i="18"/>
  <c r="V9" i="18" s="1"/>
  <c r="U49" i="18"/>
  <c r="V49" i="18" s="1"/>
  <c r="U75" i="18"/>
  <c r="V75" i="18" s="1"/>
  <c r="U86" i="18"/>
  <c r="U112" i="18"/>
  <c r="V112" i="18" s="1"/>
  <c r="U128" i="18"/>
  <c r="U140" i="18"/>
  <c r="V140" i="18" s="1"/>
  <c r="U5" i="18"/>
  <c r="V5" i="18" s="1"/>
  <c r="U13" i="18"/>
  <c r="V13" i="18" s="1"/>
  <c r="U21" i="18"/>
  <c r="V21" i="18" s="1"/>
  <c r="U25" i="18"/>
  <c r="V25" i="18" s="1"/>
  <c r="U33" i="18"/>
  <c r="V33" i="18" s="1"/>
  <c r="U43" i="18"/>
  <c r="V43" i="18" s="1"/>
  <c r="U61" i="18"/>
  <c r="V61" i="18" s="1"/>
  <c r="U67" i="18"/>
  <c r="V67" i="18" s="1"/>
  <c r="U136" i="18"/>
  <c r="U147" i="18"/>
  <c r="V4" i="18"/>
  <c r="V10" i="18"/>
  <c r="V18" i="18"/>
  <c r="V20" i="18"/>
  <c r="D21" i="30" s="1"/>
  <c r="U21" i="30" s="1"/>
  <c r="V26" i="18"/>
  <c r="V34" i="18"/>
  <c r="V36" i="18"/>
  <c r="V42" i="18"/>
  <c r="V50" i="18"/>
  <c r="V52" i="18"/>
  <c r="V58" i="18"/>
  <c r="V66" i="18"/>
  <c r="U4" i="18"/>
  <c r="U68" i="18"/>
  <c r="U69" i="18"/>
  <c r="U70" i="18"/>
  <c r="U74" i="18"/>
  <c r="U76" i="18"/>
  <c r="V76" i="18" s="1"/>
  <c r="U77" i="18"/>
  <c r="U81" i="18"/>
  <c r="U85" i="18"/>
  <c r="U2" i="18"/>
  <c r="V2" i="18" s="1"/>
  <c r="U6" i="18"/>
  <c r="V6" i="18" s="1"/>
  <c r="U8" i="18"/>
  <c r="V8" i="18" s="1"/>
  <c r="U10" i="18"/>
  <c r="U12" i="18"/>
  <c r="V12" i="18" s="1"/>
  <c r="U14" i="18"/>
  <c r="V14" i="18" s="1"/>
  <c r="U16" i="18"/>
  <c r="V16" i="18" s="1"/>
  <c r="U18" i="18"/>
  <c r="U20" i="18"/>
  <c r="U22" i="18"/>
  <c r="V22" i="18" s="1"/>
  <c r="U24" i="18"/>
  <c r="V24" i="18" s="1"/>
  <c r="U26" i="18"/>
  <c r="U28" i="18"/>
  <c r="V28" i="18" s="1"/>
  <c r="U30" i="18"/>
  <c r="V30" i="18" s="1"/>
  <c r="U32" i="18"/>
  <c r="V32" i="18" s="1"/>
  <c r="U34" i="18"/>
  <c r="U36" i="18"/>
  <c r="U38" i="18"/>
  <c r="V38" i="18" s="1"/>
  <c r="U40" i="18"/>
  <c r="V40" i="18" s="1"/>
  <c r="U42" i="18"/>
  <c r="U44" i="18"/>
  <c r="V44" i="18" s="1"/>
  <c r="U46" i="18"/>
  <c r="V46" i="18" s="1"/>
  <c r="U48" i="18"/>
  <c r="V48" i="18" s="1"/>
  <c r="U50" i="18"/>
  <c r="U52" i="18"/>
  <c r="U54" i="18"/>
  <c r="V54" i="18" s="1"/>
  <c r="U56" i="18"/>
  <c r="V56" i="18" s="1"/>
  <c r="U58" i="18"/>
  <c r="U60" i="18"/>
  <c r="V60" i="18" s="1"/>
  <c r="U62" i="18"/>
  <c r="V62" i="18" s="1"/>
  <c r="U64" i="18"/>
  <c r="V64" i="18" s="1"/>
  <c r="U66" i="18"/>
  <c r="U71" i="18"/>
  <c r="U73" i="18"/>
  <c r="U78" i="18"/>
  <c r="V78" i="18" s="1"/>
  <c r="U79" i="18"/>
  <c r="U82" i="18"/>
  <c r="V82" i="18" s="1"/>
  <c r="U84" i="18"/>
  <c r="U90" i="18"/>
  <c r="V90" i="18" s="1"/>
  <c r="U92" i="18"/>
  <c r="U98" i="18"/>
  <c r="U102" i="18"/>
  <c r="U106" i="18"/>
  <c r="U110" i="18"/>
  <c r="U114" i="18"/>
  <c r="U118" i="18"/>
  <c r="U122" i="18"/>
  <c r="U126" i="18"/>
  <c r="V126" i="18" s="1"/>
  <c r="U130" i="18"/>
  <c r="U134" i="18"/>
  <c r="V134" i="18" s="1"/>
  <c r="U138" i="18"/>
  <c r="U89" i="18"/>
  <c r="V89" i="18" s="1"/>
  <c r="U159" i="18"/>
  <c r="U170" i="18"/>
  <c r="V170" i="18" s="1"/>
  <c r="U95" i="18"/>
  <c r="V95" i="18" s="1"/>
  <c r="U141" i="18"/>
  <c r="O24" i="7"/>
  <c r="I23" i="7" s="1"/>
  <c r="V74" i="18"/>
  <c r="V101" i="18"/>
  <c r="V109" i="18"/>
  <c r="U139" i="18"/>
  <c r="V139" i="18" s="1"/>
  <c r="U155" i="18"/>
  <c r="U192" i="18"/>
  <c r="V192" i="18" s="1"/>
  <c r="V198" i="18"/>
  <c r="U109" i="18"/>
  <c r="V110" i="18"/>
  <c r="U125" i="18"/>
  <c r="V125" i="18" s="1"/>
  <c r="V77" i="18"/>
  <c r="U101" i="18"/>
  <c r="V102" i="18"/>
  <c r="U133" i="18"/>
  <c r="V133" i="18" s="1"/>
  <c r="V111" i="18"/>
  <c r="V119" i="18"/>
  <c r="X19" i="8"/>
  <c r="X18" i="8"/>
  <c r="V83" i="18"/>
  <c r="V86" i="18"/>
  <c r="U103" i="18"/>
  <c r="V103" i="18" s="1"/>
  <c r="V104" i="18"/>
  <c r="U111" i="18"/>
  <c r="U119" i="18"/>
  <c r="V120" i="18"/>
  <c r="U127" i="18"/>
  <c r="V128" i="18"/>
  <c r="U135" i="18"/>
  <c r="V135" i="18" s="1"/>
  <c r="V136" i="18"/>
  <c r="U167" i="18"/>
  <c r="U178" i="18"/>
  <c r="V178" i="18" s="1"/>
  <c r="U199" i="18"/>
  <c r="V199" i="18" s="1"/>
  <c r="V118" i="18"/>
  <c r="V72" i="18"/>
  <c r="U149" i="18"/>
  <c r="V70" i="18"/>
  <c r="U91" i="18"/>
  <c r="V91" i="18" s="1"/>
  <c r="V92" i="18"/>
  <c r="V113" i="18"/>
  <c r="U142" i="18"/>
  <c r="V142" i="18" s="1"/>
  <c r="U143" i="18"/>
  <c r="U144" i="18"/>
  <c r="V144" i="18" s="1"/>
  <c r="U151" i="18"/>
  <c r="V187" i="18"/>
  <c r="V69" i="18"/>
  <c r="U117" i="18"/>
  <c r="V117" i="18" s="1"/>
  <c r="U191" i="18"/>
  <c r="V80" i="18"/>
  <c r="V96" i="18"/>
  <c r="V73" i="18"/>
  <c r="V81" i="18"/>
  <c r="U97" i="18"/>
  <c r="V97" i="18" s="1"/>
  <c r="V98" i="18"/>
  <c r="U105" i="18"/>
  <c r="V105" i="18" s="1"/>
  <c r="V106" i="18"/>
  <c r="U113" i="18"/>
  <c r="V114" i="18"/>
  <c r="U121" i="18"/>
  <c r="V121" i="18" s="1"/>
  <c r="V122" i="18"/>
  <c r="U129" i="18"/>
  <c r="V129" i="18" s="1"/>
  <c r="V130" i="18"/>
  <c r="U137" i="18"/>
  <c r="V137" i="18" s="1"/>
  <c r="V138" i="18"/>
  <c r="U145" i="18"/>
  <c r="U153" i="18"/>
  <c r="V153" i="18" s="1"/>
  <c r="U175" i="18"/>
  <c r="V175" i="18" s="1"/>
  <c r="V127" i="18"/>
  <c r="V68" i="18"/>
  <c r="V84" i="18"/>
  <c r="U87" i="18"/>
  <c r="V87" i="18" s="1"/>
  <c r="V88" i="18"/>
  <c r="V93" i="18"/>
  <c r="V107" i="18"/>
  <c r="V115" i="18"/>
  <c r="U146" i="18"/>
  <c r="V146" i="18" s="1"/>
  <c r="V147" i="18"/>
  <c r="U184" i="18"/>
  <c r="V184" i="18" s="1"/>
  <c r="V194" i="18"/>
  <c r="V195" i="18"/>
  <c r="V85" i="18"/>
  <c r="V71" i="18"/>
  <c r="V79" i="18"/>
  <c r="U93" i="18"/>
  <c r="U99" i="18"/>
  <c r="V99" i="18" s="1"/>
  <c r="V100" i="18"/>
  <c r="U107" i="18"/>
  <c r="V108" i="18"/>
  <c r="U115" i="18"/>
  <c r="V116" i="18"/>
  <c r="U123" i="18"/>
  <c r="V123" i="18" s="1"/>
  <c r="V124" i="18"/>
  <c r="U131" i="18"/>
  <c r="V131" i="18" s="1"/>
  <c r="V132" i="18"/>
  <c r="U157" i="18"/>
  <c r="V157" i="18" s="1"/>
  <c r="U162" i="18"/>
  <c r="V162" i="18" s="1"/>
  <c r="U183" i="18"/>
  <c r="U194" i="18"/>
  <c r="T11" i="30"/>
  <c r="I11" i="30"/>
  <c r="R11" i="30"/>
  <c r="G11" i="30"/>
  <c r="X11" i="30"/>
  <c r="W11" i="30"/>
  <c r="L11" i="30"/>
  <c r="U152" i="18"/>
  <c r="V152" i="18" s="1"/>
  <c r="U156" i="18"/>
  <c r="V156" i="18" s="1"/>
  <c r="U160" i="18"/>
  <c r="V160" i="18" s="1"/>
  <c r="V161" i="18"/>
  <c r="U168" i="18"/>
  <c r="V168" i="18" s="1"/>
  <c r="U176" i="18"/>
  <c r="V176" i="18" s="1"/>
  <c r="V177" i="18"/>
  <c r="V185" i="18"/>
  <c r="U200" i="18"/>
  <c r="V200" i="18" s="1"/>
  <c r="X4" i="30"/>
  <c r="K8" i="30"/>
  <c r="U11" i="30"/>
  <c r="S23" i="30"/>
  <c r="H23" i="30"/>
  <c r="R23" i="30"/>
  <c r="G23" i="30"/>
  <c r="Q23" i="30"/>
  <c r="F23" i="30"/>
  <c r="V23" i="30"/>
  <c r="K23" i="30"/>
  <c r="C23" i="30"/>
  <c r="L23" i="30"/>
  <c r="J23" i="30"/>
  <c r="I23" i="30"/>
  <c r="X23" i="30"/>
  <c r="E23" i="30"/>
  <c r="T23" i="30"/>
  <c r="U150" i="18"/>
  <c r="V150" i="18" s="1"/>
  <c r="U161" i="18"/>
  <c r="U169" i="18"/>
  <c r="V169" i="18" s="1"/>
  <c r="U177" i="18"/>
  <c r="U185" i="18"/>
  <c r="U186" i="18"/>
  <c r="V186" i="18" s="1"/>
  <c r="U193" i="18"/>
  <c r="V193" i="18" s="1"/>
  <c r="G10" i="30"/>
  <c r="W10" i="30"/>
  <c r="D10" i="30"/>
  <c r="Q10" i="30" s="1"/>
  <c r="V10" i="30"/>
  <c r="C10" i="30"/>
  <c r="W23" i="30"/>
  <c r="J19" i="8"/>
  <c r="J18" i="8"/>
  <c r="R19" i="8"/>
  <c r="R18" i="8"/>
  <c r="Z19" i="8"/>
  <c r="Z18" i="8"/>
  <c r="E18" i="8"/>
  <c r="E19" i="8"/>
  <c r="V145" i="18"/>
  <c r="V151" i="18"/>
  <c r="U154" i="18"/>
  <c r="V154" i="18" s="1"/>
  <c r="U158" i="18"/>
  <c r="V158" i="18" s="1"/>
  <c r="U164" i="18"/>
  <c r="V164" i="18" s="1"/>
  <c r="U172" i="18"/>
  <c r="V172" i="18" s="1"/>
  <c r="V173" i="18"/>
  <c r="U180" i="18"/>
  <c r="V180" i="18" s="1"/>
  <c r="V181" i="18"/>
  <c r="U196" i="18"/>
  <c r="V196" i="18" s="1"/>
  <c r="V197" i="18"/>
  <c r="I10" i="30"/>
  <c r="V17" i="30"/>
  <c r="V143" i="18"/>
  <c r="V155" i="18"/>
  <c r="V159" i="18"/>
  <c r="U163" i="18"/>
  <c r="V163" i="18" s="1"/>
  <c r="U171" i="18"/>
  <c r="V171" i="18" s="1"/>
  <c r="U179" i="18"/>
  <c r="V179" i="18" s="1"/>
  <c r="U187" i="18"/>
  <c r="U188" i="18"/>
  <c r="V188" i="18" s="1"/>
  <c r="U195" i="18"/>
  <c r="S5" i="30"/>
  <c r="H5" i="30"/>
  <c r="G5" i="30"/>
  <c r="Q5" i="30"/>
  <c r="X5" i="30"/>
  <c r="E5" i="30"/>
  <c r="W5" i="30"/>
  <c r="L5" i="30"/>
  <c r="D5" i="30"/>
  <c r="K5" i="30" s="1"/>
  <c r="T5" i="30"/>
  <c r="I5" i="30"/>
  <c r="U8" i="30"/>
  <c r="V141" i="18"/>
  <c r="U148" i="18"/>
  <c r="V148" i="18" s="1"/>
  <c r="U166" i="18"/>
  <c r="V166" i="18" s="1"/>
  <c r="V167" i="18"/>
  <c r="U174" i="18"/>
  <c r="V174" i="18" s="1"/>
  <c r="V183" i="18"/>
  <c r="V191" i="18"/>
  <c r="U198" i="18"/>
  <c r="R20" i="30"/>
  <c r="G20" i="30"/>
  <c r="Q20" i="30"/>
  <c r="F20" i="30"/>
  <c r="S20" i="30"/>
  <c r="L20" i="30"/>
  <c r="K20" i="30"/>
  <c r="I20" i="30"/>
  <c r="H20" i="30"/>
  <c r="T20" i="30"/>
  <c r="V149" i="18"/>
  <c r="U165" i="18"/>
  <c r="V165" i="18" s="1"/>
  <c r="U173" i="18"/>
  <c r="U181" i="18"/>
  <c r="U182" i="18"/>
  <c r="V182" i="18" s="1"/>
  <c r="U189" i="18"/>
  <c r="V189" i="18" s="1"/>
  <c r="U190" i="18"/>
  <c r="V190" i="18" s="1"/>
  <c r="U197" i="18"/>
  <c r="T8" i="30"/>
  <c r="I8" i="30"/>
  <c r="S8" i="30"/>
  <c r="H8" i="30"/>
  <c r="R8" i="30"/>
  <c r="G8" i="30"/>
  <c r="Q8" i="30"/>
  <c r="Y8" i="30" s="1"/>
  <c r="F8" i="30"/>
  <c r="X8" i="30"/>
  <c r="E8" i="30"/>
  <c r="M8" i="30" s="1"/>
  <c r="K12" i="30"/>
  <c r="V20" i="30"/>
  <c r="D6" i="30"/>
  <c r="G7" i="30"/>
  <c r="R7" i="30"/>
  <c r="Y7" i="30" s="1"/>
  <c r="J8" i="30"/>
  <c r="C11" i="30"/>
  <c r="K11" i="30"/>
  <c r="V11" i="30"/>
  <c r="G12" i="30"/>
  <c r="T12" i="30"/>
  <c r="G14" i="30"/>
  <c r="U14" i="30"/>
  <c r="H16" i="30"/>
  <c r="H17" i="30"/>
  <c r="X20" i="30"/>
  <c r="H24" i="30"/>
  <c r="J7" i="30"/>
  <c r="F11" i="30"/>
  <c r="M11" i="30" s="1"/>
  <c r="Q11" i="30"/>
  <c r="T16" i="30"/>
  <c r="I16" i="30"/>
  <c r="Q16" i="30"/>
  <c r="F16" i="30"/>
  <c r="L16" i="30"/>
  <c r="W17" i="30"/>
  <c r="L17" i="30"/>
  <c r="D17" i="30"/>
  <c r="T17" i="30"/>
  <c r="I17" i="30"/>
  <c r="D18" i="30"/>
  <c r="R18" i="30" s="1"/>
  <c r="R24" i="30"/>
  <c r="N19" i="8"/>
  <c r="N18" i="8"/>
  <c r="X12" i="30"/>
  <c r="U12" i="30"/>
  <c r="J12" i="30"/>
  <c r="L12" i="30"/>
  <c r="E13" i="30"/>
  <c r="V14" i="30"/>
  <c r="K14" i="30"/>
  <c r="C14" i="30"/>
  <c r="S14" i="30"/>
  <c r="C15" i="30"/>
  <c r="V24" i="30"/>
  <c r="S24" i="30"/>
  <c r="C4" i="30"/>
  <c r="K4" i="30"/>
  <c r="L7" i="30"/>
  <c r="W7" i="30"/>
  <c r="U9" i="30"/>
  <c r="H11" i="30"/>
  <c r="S11" i="30"/>
  <c r="C12" i="30"/>
  <c r="Q12" i="30"/>
  <c r="C13" i="30"/>
  <c r="D14" i="30"/>
  <c r="Q14" i="30"/>
  <c r="D15" i="30"/>
  <c r="L15" i="30" s="1"/>
  <c r="R16" i="30"/>
  <c r="R22" i="30"/>
  <c r="D4" i="30"/>
  <c r="L4" i="30" s="1"/>
  <c r="D12" i="30"/>
  <c r="R12" i="30"/>
  <c r="D13" i="30"/>
  <c r="R13" i="30" s="1"/>
  <c r="E14" i="30"/>
  <c r="R14" i="30"/>
  <c r="C6" i="30"/>
  <c r="F7" i="30"/>
  <c r="M7" i="30" s="1"/>
  <c r="D9" i="30"/>
  <c r="E9" i="30" s="1"/>
  <c r="J11" i="30"/>
  <c r="F12" i="30"/>
  <c r="S12" i="30"/>
  <c r="T13" i="30"/>
  <c r="F14" i="30"/>
  <c r="T14" i="30"/>
  <c r="G16" i="30"/>
  <c r="E22" i="30"/>
  <c r="W22" i="30"/>
  <c r="L22" i="30"/>
  <c r="D22" i="30"/>
  <c r="V22" i="30" s="1"/>
  <c r="C22" i="30"/>
  <c r="H22" i="30"/>
  <c r="U22" i="30"/>
  <c r="G19" i="30"/>
  <c r="R19" i="30"/>
  <c r="J20" i="30"/>
  <c r="U20" i="30"/>
  <c r="E21" i="30"/>
  <c r="F24" i="30"/>
  <c r="Q24" i="30"/>
  <c r="I19" i="8"/>
  <c r="I18" i="8"/>
  <c r="Y19" i="8"/>
  <c r="Y18" i="8"/>
  <c r="C19" i="8"/>
  <c r="C18" i="8"/>
  <c r="AJ17" i="8"/>
  <c r="S19" i="8"/>
  <c r="S18" i="8"/>
  <c r="J19" i="30"/>
  <c r="E20" i="30"/>
  <c r="S21" i="30"/>
  <c r="I24" i="30"/>
  <c r="T24" i="30"/>
  <c r="Q18" i="8"/>
  <c r="K19" i="30"/>
  <c r="V19" i="30"/>
  <c r="J24" i="30"/>
  <c r="U24" i="30"/>
  <c r="L19" i="30"/>
  <c r="C24" i="30"/>
  <c r="K24" i="30"/>
  <c r="AA19" i="8"/>
  <c r="AA18" i="8"/>
  <c r="H19" i="8"/>
  <c r="H18" i="8"/>
  <c r="P19" i="8"/>
  <c r="P18" i="8"/>
  <c r="K19" i="8"/>
  <c r="K18" i="8"/>
  <c r="AN4" i="27"/>
  <c r="AN16" i="27"/>
  <c r="AN13" i="27"/>
  <c r="AJ14" i="8"/>
  <c r="V18" i="8"/>
  <c r="M19" i="8"/>
  <c r="AN8" i="27"/>
  <c r="W18" i="8"/>
  <c r="AN9" i="27"/>
  <c r="AO14" i="8"/>
  <c r="F18" i="8"/>
  <c r="T19" i="8"/>
  <c r="AN20" i="27"/>
  <c r="AN21" i="27"/>
  <c r="AN22" i="27"/>
  <c r="U19" i="8"/>
  <c r="AN5" i="27"/>
  <c r="S6" i="30" l="1"/>
  <c r="H6" i="30"/>
  <c r="Q6" i="30"/>
  <c r="F6" i="30"/>
  <c r="E6" i="30"/>
  <c r="X6" i="30"/>
  <c r="X21" i="30"/>
  <c r="S22" i="30"/>
  <c r="X22" i="30"/>
  <c r="E4" i="30"/>
  <c r="W12" i="30"/>
  <c r="Y12" i="30" s="1"/>
  <c r="H12" i="30"/>
  <c r="V12" i="30"/>
  <c r="I12" i="30"/>
  <c r="R15" i="30"/>
  <c r="V4" i="30"/>
  <c r="V15" i="30"/>
  <c r="L13" i="30"/>
  <c r="E12" i="30"/>
  <c r="M12" i="30" s="1"/>
  <c r="U17" i="30"/>
  <c r="G17" i="30"/>
  <c r="S17" i="30"/>
  <c r="F17" i="30"/>
  <c r="R17" i="30"/>
  <c r="E17" i="30"/>
  <c r="Q17" i="30"/>
  <c r="Y17" i="30" s="1"/>
  <c r="K17" i="30"/>
  <c r="J17" i="30"/>
  <c r="X17" i="30"/>
  <c r="Y11" i="30"/>
  <c r="I4" i="30"/>
  <c r="H15" i="30"/>
  <c r="L6" i="30"/>
  <c r="L25" i="30" s="1"/>
  <c r="Y20" i="30"/>
  <c r="F5" i="30"/>
  <c r="M5" i="30" s="1"/>
  <c r="K13" i="30"/>
  <c r="L10" i="30"/>
  <c r="V6" i="30"/>
  <c r="V18" i="30"/>
  <c r="F23" i="7"/>
  <c r="S15" i="30"/>
  <c r="F15" i="30"/>
  <c r="M23" i="30"/>
  <c r="I21" i="30"/>
  <c r="G21" i="30"/>
  <c r="F21" i="30"/>
  <c r="W21" i="30"/>
  <c r="V21" i="30"/>
  <c r="R21" i="30"/>
  <c r="R28" i="30" s="1"/>
  <c r="K21" i="30"/>
  <c r="Q21" i="30"/>
  <c r="L21" i="30"/>
  <c r="H21" i="30"/>
  <c r="K22" i="30"/>
  <c r="T15" i="30"/>
  <c r="E15" i="30"/>
  <c r="J6" i="30"/>
  <c r="Y14" i="30"/>
  <c r="Q15" i="30"/>
  <c r="X13" i="30"/>
  <c r="U4" i="30"/>
  <c r="L18" i="30"/>
  <c r="S9" i="30"/>
  <c r="F22" i="30"/>
  <c r="X9" i="30"/>
  <c r="X25" i="30" s="1"/>
  <c r="Q4" i="30"/>
  <c r="W9" i="30"/>
  <c r="H10" i="30"/>
  <c r="E10" i="30"/>
  <c r="Y23" i="30"/>
  <c r="O23" i="7"/>
  <c r="T21" i="30"/>
  <c r="M20" i="30"/>
  <c r="G15" i="30"/>
  <c r="L9" i="30"/>
  <c r="R30" i="30"/>
  <c r="W4" i="30"/>
  <c r="X14" i="30"/>
  <c r="W14" i="30"/>
  <c r="J14" i="30"/>
  <c r="I14" i="30"/>
  <c r="M14" i="30" s="1"/>
  <c r="J9" i="30"/>
  <c r="H14" i="30"/>
  <c r="H13" i="30"/>
  <c r="J4" i="30"/>
  <c r="W18" i="30"/>
  <c r="H9" i="30"/>
  <c r="U13" i="30"/>
  <c r="F4" i="30"/>
  <c r="J5" i="30"/>
  <c r="V5" i="30"/>
  <c r="U5" i="30"/>
  <c r="R5" i="30"/>
  <c r="S10" i="30"/>
  <c r="X10" i="30"/>
  <c r="J23" i="7"/>
  <c r="G23" i="7"/>
  <c r="Y19" i="30"/>
  <c r="I22" i="30"/>
  <c r="G22" i="30"/>
  <c r="V9" i="30"/>
  <c r="K9" i="30"/>
  <c r="T9" i="30"/>
  <c r="I9" i="30"/>
  <c r="G9" i="30"/>
  <c r="F9" i="30"/>
  <c r="M9" i="30" s="1"/>
  <c r="Q9" i="30"/>
  <c r="R9" i="30"/>
  <c r="Q13" i="30"/>
  <c r="S13" i="30"/>
  <c r="G18" i="30"/>
  <c r="M16" i="30"/>
  <c r="I18" i="30"/>
  <c r="G13" i="30"/>
  <c r="F10" i="30"/>
  <c r="U6" i="30"/>
  <c r="M13" i="30"/>
  <c r="M19" i="30"/>
  <c r="S4" i="30"/>
  <c r="R4" i="30"/>
  <c r="G4" i="30"/>
  <c r="H4" i="30"/>
  <c r="Q22" i="30"/>
  <c r="Y16" i="30"/>
  <c r="R6" i="30"/>
  <c r="S29" i="30"/>
  <c r="K10" i="30"/>
  <c r="L14" i="30"/>
  <c r="U18" i="30"/>
  <c r="H18" i="30"/>
  <c r="T18" i="30"/>
  <c r="F18" i="30"/>
  <c r="S18" i="30"/>
  <c r="S30" i="30" s="1"/>
  <c r="E18" i="30"/>
  <c r="M18" i="30" s="1"/>
  <c r="Q18" i="30"/>
  <c r="X18" i="30"/>
  <c r="K18" i="30"/>
  <c r="J18" i="30"/>
  <c r="Y24" i="30"/>
  <c r="K6" i="30"/>
  <c r="K25" i="30" s="1"/>
  <c r="V13" i="30"/>
  <c r="J13" i="30"/>
  <c r="I13" i="30"/>
  <c r="W13" i="30"/>
  <c r="T6" i="30"/>
  <c r="G6" i="30"/>
  <c r="S28" i="30"/>
  <c r="T22" i="30"/>
  <c r="C24" i="7"/>
  <c r="L23" i="7"/>
  <c r="K23" i="7"/>
  <c r="M23" i="7"/>
  <c r="E23" i="7"/>
  <c r="C23" i="7"/>
  <c r="D23" i="7"/>
  <c r="H23" i="7"/>
  <c r="I15" i="30"/>
  <c r="J15" i="30"/>
  <c r="X15" i="30"/>
  <c r="W15" i="30"/>
  <c r="J21" i="30"/>
  <c r="M21" i="30" s="1"/>
  <c r="M24" i="30"/>
  <c r="M22" i="30"/>
  <c r="F13" i="30"/>
  <c r="I6" i="30"/>
  <c r="K15" i="30"/>
  <c r="J22" i="30"/>
  <c r="T4" i="30"/>
  <c r="U15" i="30"/>
  <c r="W6" i="30"/>
  <c r="U10" i="30"/>
  <c r="T10" i="30"/>
  <c r="J10" i="30"/>
  <c r="R10" i="30"/>
  <c r="Y10" i="30" s="1"/>
  <c r="N23" i="7"/>
  <c r="AI32" i="31" l="1"/>
  <c r="AA32" i="31"/>
  <c r="S32" i="31"/>
  <c r="K32" i="31"/>
  <c r="AH32" i="31"/>
  <c r="Z32" i="31"/>
  <c r="R32" i="31"/>
  <c r="J32" i="31"/>
  <c r="AG32" i="31"/>
  <c r="Y32" i="31"/>
  <c r="Q32" i="31"/>
  <c r="I32" i="31"/>
  <c r="AF32" i="31"/>
  <c r="X32" i="31"/>
  <c r="P32" i="31"/>
  <c r="H32" i="31"/>
  <c r="AL32" i="31"/>
  <c r="AD32" i="31"/>
  <c r="V32" i="31"/>
  <c r="N32" i="31"/>
  <c r="F32" i="31"/>
  <c r="AJ32" i="31"/>
  <c r="M32" i="31"/>
  <c r="AE32" i="31"/>
  <c r="L32" i="31"/>
  <c r="AC32" i="31"/>
  <c r="G32" i="31"/>
  <c r="AG18" i="31"/>
  <c r="Y18" i="31"/>
  <c r="Q18" i="31"/>
  <c r="I18" i="31"/>
  <c r="AB32" i="31"/>
  <c r="E32" i="31"/>
  <c r="AF18" i="31"/>
  <c r="X18" i="31"/>
  <c r="P18" i="31"/>
  <c r="H18" i="31"/>
  <c r="W32" i="31"/>
  <c r="D32" i="31"/>
  <c r="AM18" i="31"/>
  <c r="AE18" i="31"/>
  <c r="W18" i="31"/>
  <c r="O18" i="31"/>
  <c r="G18" i="31"/>
  <c r="AK32" i="31"/>
  <c r="O32" i="31"/>
  <c r="AJ18" i="31"/>
  <c r="AB18" i="31"/>
  <c r="T18" i="31"/>
  <c r="L18" i="31"/>
  <c r="D18" i="31"/>
  <c r="U32" i="31"/>
  <c r="AI18" i="31"/>
  <c r="S18" i="31"/>
  <c r="T32" i="31"/>
  <c r="AH18" i="31"/>
  <c r="R18" i="31"/>
  <c r="AD18" i="31"/>
  <c r="N18" i="31"/>
  <c r="AC18" i="31"/>
  <c r="M18" i="31"/>
  <c r="AA18" i="31"/>
  <c r="K18" i="31"/>
  <c r="AM32" i="31"/>
  <c r="AK18" i="31"/>
  <c r="U18" i="31"/>
  <c r="E18" i="31"/>
  <c r="AL18" i="31"/>
  <c r="Z18" i="31"/>
  <c r="V18" i="31"/>
  <c r="J18" i="31"/>
  <c r="F18" i="31"/>
  <c r="AI23" i="31"/>
  <c r="AA23" i="31"/>
  <c r="S23" i="31"/>
  <c r="K23" i="31"/>
  <c r="AH23" i="31"/>
  <c r="Z23" i="31"/>
  <c r="R23" i="31"/>
  <c r="J23" i="31"/>
  <c r="AG23" i="31"/>
  <c r="Y23" i="31"/>
  <c r="Q23" i="31"/>
  <c r="I23" i="31"/>
  <c r="AF23" i="31"/>
  <c r="X23" i="31"/>
  <c r="P23" i="31"/>
  <c r="H23" i="31"/>
  <c r="AM23" i="31"/>
  <c r="AE23" i="31"/>
  <c r="W23" i="31"/>
  <c r="O23" i="31"/>
  <c r="G23" i="31"/>
  <c r="AJ23" i="31"/>
  <c r="AB23" i="31"/>
  <c r="T23" i="31"/>
  <c r="L23" i="31"/>
  <c r="D23" i="31"/>
  <c r="V23" i="31"/>
  <c r="U23" i="31"/>
  <c r="N23" i="31"/>
  <c r="AG9" i="31"/>
  <c r="Y9" i="31"/>
  <c r="Q9" i="31"/>
  <c r="I9" i="31"/>
  <c r="M23" i="31"/>
  <c r="AF9" i="31"/>
  <c r="X9" i="31"/>
  <c r="P9" i="31"/>
  <c r="H9" i="31"/>
  <c r="AL23" i="31"/>
  <c r="F23" i="31"/>
  <c r="AM9" i="31"/>
  <c r="AE9" i="31"/>
  <c r="W9" i="31"/>
  <c r="O9" i="31"/>
  <c r="G9" i="31"/>
  <c r="AC23" i="31"/>
  <c r="AJ9" i="31"/>
  <c r="AB9" i="31"/>
  <c r="T9" i="31"/>
  <c r="L9" i="31"/>
  <c r="D9" i="31"/>
  <c r="AC9" i="31"/>
  <c r="M9" i="31"/>
  <c r="AK23" i="31"/>
  <c r="AA9" i="31"/>
  <c r="K9" i="31"/>
  <c r="AD23" i="31"/>
  <c r="Z9" i="31"/>
  <c r="J9" i="31"/>
  <c r="E23" i="31"/>
  <c r="AL9" i="31"/>
  <c r="V9" i="31"/>
  <c r="F9" i="31"/>
  <c r="AK9" i="31"/>
  <c r="U9" i="31"/>
  <c r="E9" i="31"/>
  <c r="AD9" i="31"/>
  <c r="N9" i="31"/>
  <c r="R9" i="31"/>
  <c r="S9" i="31"/>
  <c r="AI9" i="31"/>
  <c r="AH9" i="31"/>
  <c r="AG26" i="31"/>
  <c r="Y26" i="31"/>
  <c r="Q26" i="31"/>
  <c r="I26" i="31"/>
  <c r="AF26" i="31"/>
  <c r="X26" i="31"/>
  <c r="P26" i="31"/>
  <c r="H26" i="31"/>
  <c r="AM26" i="31"/>
  <c r="AE26" i="31"/>
  <c r="W26" i="31"/>
  <c r="O26" i="31"/>
  <c r="G26" i="31"/>
  <c r="AL26" i="31"/>
  <c r="AD26" i="31"/>
  <c r="V26" i="31"/>
  <c r="N26" i="31"/>
  <c r="F26" i="31"/>
  <c r="AJ26" i="31"/>
  <c r="AB26" i="31"/>
  <c r="T26" i="31"/>
  <c r="L26" i="31"/>
  <c r="D26" i="31"/>
  <c r="U26" i="31"/>
  <c r="S26" i="31"/>
  <c r="AK26" i="31"/>
  <c r="R26" i="31"/>
  <c r="AI26" i="31"/>
  <c r="M26" i="31"/>
  <c r="AH26" i="31"/>
  <c r="K26" i="31"/>
  <c r="Z26" i="31"/>
  <c r="AH12" i="31"/>
  <c r="Z12" i="31"/>
  <c r="R12" i="31"/>
  <c r="J12" i="31"/>
  <c r="AG12" i="31"/>
  <c r="Y12" i="31"/>
  <c r="Q12" i="31"/>
  <c r="I12" i="31"/>
  <c r="AC26" i="31"/>
  <c r="AF12" i="31"/>
  <c r="X12" i="31"/>
  <c r="P12" i="31"/>
  <c r="H12" i="31"/>
  <c r="E26" i="31"/>
  <c r="AK12" i="31"/>
  <c r="AC12" i="31"/>
  <c r="U12" i="31"/>
  <c r="M12" i="31"/>
  <c r="E12" i="31"/>
  <c r="AD12" i="31"/>
  <c r="N12" i="31"/>
  <c r="AB12" i="31"/>
  <c r="L12" i="31"/>
  <c r="AA12" i="31"/>
  <c r="K12" i="31"/>
  <c r="AM12" i="31"/>
  <c r="W12" i="31"/>
  <c r="G12" i="31"/>
  <c r="AL12" i="31"/>
  <c r="V12" i="31"/>
  <c r="F12" i="31"/>
  <c r="AE12" i="31"/>
  <c r="O12" i="31"/>
  <c r="AI12" i="31"/>
  <c r="T12" i="31"/>
  <c r="S12" i="31"/>
  <c r="D12" i="31"/>
  <c r="AJ12" i="31"/>
  <c r="AA26" i="31"/>
  <c r="J26" i="31"/>
  <c r="Y18" i="30"/>
  <c r="S27" i="30"/>
  <c r="S25" i="30"/>
  <c r="Y15" i="30"/>
  <c r="Y21" i="30"/>
  <c r="M6" i="30"/>
  <c r="Y4" i="30"/>
  <c r="Q25" i="30"/>
  <c r="AK30" i="31"/>
  <c r="AC30" i="31"/>
  <c r="U30" i="31"/>
  <c r="M30" i="31"/>
  <c r="E30" i="31"/>
  <c r="AJ30" i="31"/>
  <c r="AB30" i="31"/>
  <c r="T30" i="31"/>
  <c r="L30" i="31"/>
  <c r="D30" i="31"/>
  <c r="AI30" i="31"/>
  <c r="AA30" i="31"/>
  <c r="S30" i="31"/>
  <c r="K30" i="31"/>
  <c r="AH30" i="31"/>
  <c r="Z30" i="31"/>
  <c r="R30" i="31"/>
  <c r="J30" i="31"/>
  <c r="AF30" i="31"/>
  <c r="X30" i="31"/>
  <c r="P30" i="31"/>
  <c r="H30" i="31"/>
  <c r="W30" i="31"/>
  <c r="V30" i="31"/>
  <c r="AM30" i="31"/>
  <c r="Q30" i="31"/>
  <c r="AI16" i="31"/>
  <c r="AA16" i="31"/>
  <c r="S16" i="31"/>
  <c r="K16" i="31"/>
  <c r="AL30" i="31"/>
  <c r="O30" i="31"/>
  <c r="AH16" i="31"/>
  <c r="Z16" i="31"/>
  <c r="R16" i="31"/>
  <c r="J16" i="31"/>
  <c r="AG30" i="31"/>
  <c r="N30" i="31"/>
  <c r="AG16" i="31"/>
  <c r="Y16" i="31"/>
  <c r="Q16" i="31"/>
  <c r="I16" i="31"/>
  <c r="Y30" i="31"/>
  <c r="F30" i="31"/>
  <c r="AL16" i="31"/>
  <c r="AD16" i="31"/>
  <c r="V16" i="31"/>
  <c r="N16" i="31"/>
  <c r="F16" i="31"/>
  <c r="I30" i="31"/>
  <c r="AC16" i="31"/>
  <c r="M16" i="31"/>
  <c r="G30" i="31"/>
  <c r="AB16" i="31"/>
  <c r="L16" i="31"/>
  <c r="X16" i="31"/>
  <c r="H16" i="31"/>
  <c r="AM16" i="31"/>
  <c r="W16" i="31"/>
  <c r="G16" i="31"/>
  <c r="AK16" i="31"/>
  <c r="U16" i="31"/>
  <c r="E16" i="31"/>
  <c r="AD30" i="31"/>
  <c r="AE16" i="31"/>
  <c r="O16" i="31"/>
  <c r="AE30" i="31"/>
  <c r="AJ16" i="31"/>
  <c r="AF16" i="31"/>
  <c r="D16" i="31"/>
  <c r="T16" i="31"/>
  <c r="P16" i="31"/>
  <c r="M4" i="30"/>
  <c r="Y6" i="30"/>
  <c r="M15" i="30"/>
  <c r="M17" i="30"/>
  <c r="T25" i="30"/>
  <c r="Y22" i="30"/>
  <c r="Y13" i="30"/>
  <c r="V25" i="30"/>
  <c r="H25" i="30"/>
  <c r="R29" i="30"/>
  <c r="J25" i="30"/>
  <c r="W25" i="30"/>
  <c r="M10" i="30"/>
  <c r="I25" i="30"/>
  <c r="AM28" i="31"/>
  <c r="AE28" i="31"/>
  <c r="W28" i="31"/>
  <c r="O28" i="31"/>
  <c r="G28" i="31"/>
  <c r="AL28" i="31"/>
  <c r="AD28" i="31"/>
  <c r="V28" i="31"/>
  <c r="N28" i="31"/>
  <c r="F28" i="31"/>
  <c r="AK28" i="31"/>
  <c r="AC28" i="31"/>
  <c r="U28" i="31"/>
  <c r="M28" i="31"/>
  <c r="E28" i="31"/>
  <c r="AJ28" i="31"/>
  <c r="AB28" i="31"/>
  <c r="T28" i="31"/>
  <c r="L28" i="31"/>
  <c r="D28" i="31"/>
  <c r="AH28" i="31"/>
  <c r="Z28" i="31"/>
  <c r="R28" i="31"/>
  <c r="J28" i="31"/>
  <c r="AG28" i="31"/>
  <c r="K28" i="31"/>
  <c r="AF28" i="31"/>
  <c r="I28" i="31"/>
  <c r="AA28" i="31"/>
  <c r="H28" i="31"/>
  <c r="AK14" i="31"/>
  <c r="AC14" i="31"/>
  <c r="U14" i="31"/>
  <c r="M14" i="31"/>
  <c r="E14" i="31"/>
  <c r="Y28" i="31"/>
  <c r="AJ14" i="31"/>
  <c r="AB14" i="31"/>
  <c r="T14" i="31"/>
  <c r="L14" i="31"/>
  <c r="X28" i="31"/>
  <c r="AI14" i="31"/>
  <c r="AA14" i="31"/>
  <c r="S14" i="31"/>
  <c r="K14" i="31"/>
  <c r="AI28" i="31"/>
  <c r="P28" i="31"/>
  <c r="AF14" i="31"/>
  <c r="X14" i="31"/>
  <c r="P14" i="31"/>
  <c r="H14" i="31"/>
  <c r="AH14" i="31"/>
  <c r="R14" i="31"/>
  <c r="D14" i="31"/>
  <c r="AG14" i="31"/>
  <c r="Q14" i="31"/>
  <c r="AE14" i="31"/>
  <c r="O14" i="31"/>
  <c r="Q28" i="31"/>
  <c r="Y14" i="31"/>
  <c r="I14" i="31"/>
  <c r="J14" i="31"/>
  <c r="AM14" i="31"/>
  <c r="G14" i="31"/>
  <c r="AL14" i="31"/>
  <c r="F14" i="31"/>
  <c r="AD14" i="31"/>
  <c r="S28" i="31"/>
  <c r="Z14" i="31"/>
  <c r="N14" i="31"/>
  <c r="W14" i="31"/>
  <c r="V14" i="31"/>
  <c r="U25" i="30"/>
  <c r="Y5" i="30"/>
  <c r="AF31" i="31"/>
  <c r="X31" i="31"/>
  <c r="P31" i="31"/>
  <c r="H31" i="31"/>
  <c r="AM31" i="31"/>
  <c r="AE31" i="31"/>
  <c r="W31" i="31"/>
  <c r="O31" i="31"/>
  <c r="G31" i="31"/>
  <c r="AL31" i="31"/>
  <c r="AD31" i="31"/>
  <c r="V31" i="31"/>
  <c r="N31" i="31"/>
  <c r="F31" i="31"/>
  <c r="AK31" i="31"/>
  <c r="AC31" i="31"/>
  <c r="U31" i="31"/>
  <c r="M31" i="31"/>
  <c r="E31" i="31"/>
  <c r="AI31" i="31"/>
  <c r="AA31" i="31"/>
  <c r="S31" i="31"/>
  <c r="K31" i="31"/>
  <c r="AB31" i="31"/>
  <c r="I31" i="31"/>
  <c r="Z31" i="31"/>
  <c r="D31" i="31"/>
  <c r="Y31" i="31"/>
  <c r="AL17" i="31"/>
  <c r="AD17" i="31"/>
  <c r="V17" i="31"/>
  <c r="N17" i="31"/>
  <c r="F17" i="31"/>
  <c r="T31" i="31"/>
  <c r="AK17" i="31"/>
  <c r="AC17" i="31"/>
  <c r="U17" i="31"/>
  <c r="M17" i="31"/>
  <c r="E17" i="31"/>
  <c r="R31" i="31"/>
  <c r="AJ17" i="31"/>
  <c r="AB17" i="31"/>
  <c r="T17" i="31"/>
  <c r="L17" i="31"/>
  <c r="D17" i="31"/>
  <c r="AG31" i="31"/>
  <c r="J31" i="31"/>
  <c r="AG17" i="31"/>
  <c r="Y17" i="31"/>
  <c r="Q17" i="31"/>
  <c r="I17" i="31"/>
  <c r="X17" i="31"/>
  <c r="H17" i="31"/>
  <c r="AM17" i="31"/>
  <c r="W17" i="31"/>
  <c r="G17" i="31"/>
  <c r="AJ31" i="31"/>
  <c r="AI17" i="31"/>
  <c r="S17" i="31"/>
  <c r="AH31" i="31"/>
  <c r="AH17" i="31"/>
  <c r="R17" i="31"/>
  <c r="Q31" i="31"/>
  <c r="AF17" i="31"/>
  <c r="P17" i="31"/>
  <c r="Z17" i="31"/>
  <c r="J17" i="31"/>
  <c r="AA17" i="31"/>
  <c r="L31" i="31"/>
  <c r="O17" i="31"/>
  <c r="K17" i="31"/>
  <c r="AE17" i="31"/>
  <c r="R27" i="30"/>
  <c r="R25" i="30"/>
  <c r="Y9" i="30"/>
  <c r="AL25" i="31" l="1"/>
  <c r="AD25" i="31"/>
  <c r="V25" i="31"/>
  <c r="N25" i="31"/>
  <c r="AK25" i="31"/>
  <c r="AC25" i="31"/>
  <c r="U25" i="31"/>
  <c r="M25" i="31"/>
  <c r="AJ25" i="31"/>
  <c r="AB25" i="31"/>
  <c r="T25" i="31"/>
  <c r="L25" i="31"/>
  <c r="AI25" i="31"/>
  <c r="AA25" i="31"/>
  <c r="S25" i="31"/>
  <c r="K25" i="31"/>
  <c r="AG25" i="31"/>
  <c r="Y25" i="31"/>
  <c r="Q25" i="31"/>
  <c r="I25" i="31"/>
  <c r="AM25" i="31"/>
  <c r="P25" i="31"/>
  <c r="AH25" i="31"/>
  <c r="O25" i="31"/>
  <c r="AF25" i="31"/>
  <c r="J25" i="31"/>
  <c r="AE25" i="31"/>
  <c r="H25" i="31"/>
  <c r="Z25" i="31"/>
  <c r="G25" i="31"/>
  <c r="R25" i="31"/>
  <c r="D25" i="31"/>
  <c r="X25" i="31"/>
  <c r="W25" i="31"/>
  <c r="F25" i="31"/>
  <c r="AM11" i="31"/>
  <c r="AE11" i="31"/>
  <c r="W11" i="31"/>
  <c r="O11" i="31"/>
  <c r="G11" i="31"/>
  <c r="E25" i="31"/>
  <c r="AL11" i="31"/>
  <c r="AD11" i="31"/>
  <c r="V11" i="31"/>
  <c r="N11" i="31"/>
  <c r="F11" i="31"/>
  <c r="AK11" i="31"/>
  <c r="AC11" i="31"/>
  <c r="U11" i="31"/>
  <c r="M11" i="31"/>
  <c r="E11" i="31"/>
  <c r="AH11" i="31"/>
  <c r="Z11" i="31"/>
  <c r="R11" i="31"/>
  <c r="J11" i="31"/>
  <c r="AI11" i="31"/>
  <c r="S11" i="31"/>
  <c r="AG11" i="31"/>
  <c r="Q11" i="31"/>
  <c r="AF11" i="31"/>
  <c r="P11" i="31"/>
  <c r="AB11" i="31"/>
  <c r="L11" i="31"/>
  <c r="AA11" i="31"/>
  <c r="K11" i="31"/>
  <c r="AJ11" i="31"/>
  <c r="T11" i="31"/>
  <c r="D11" i="31"/>
  <c r="H11" i="31"/>
  <c r="I11" i="31"/>
  <c r="Y11" i="31"/>
  <c r="X11" i="31"/>
  <c r="AJ35" i="31"/>
  <c r="AB35" i="31"/>
  <c r="T35" i="31"/>
  <c r="L35" i="31"/>
  <c r="D35" i="31"/>
  <c r="AI35" i="31"/>
  <c r="AA35" i="31"/>
  <c r="S35" i="31"/>
  <c r="K35" i="31"/>
  <c r="AH35" i="31"/>
  <c r="Z35" i="31"/>
  <c r="R35" i="31"/>
  <c r="J35" i="31"/>
  <c r="AG35" i="31"/>
  <c r="Y35" i="31"/>
  <c r="Q35" i="31"/>
  <c r="I35" i="31"/>
  <c r="AM35" i="31"/>
  <c r="AE35" i="31"/>
  <c r="W35" i="31"/>
  <c r="O35" i="31"/>
  <c r="G35" i="31"/>
  <c r="AD35" i="31"/>
  <c r="H35" i="31"/>
  <c r="AJ21" i="31"/>
  <c r="AB21" i="31"/>
  <c r="T21" i="31"/>
  <c r="L21" i="31"/>
  <c r="AC35" i="31"/>
  <c r="F35" i="31"/>
  <c r="AI21" i="31"/>
  <c r="AA21" i="31"/>
  <c r="S21" i="31"/>
  <c r="K21" i="31"/>
  <c r="X35" i="31"/>
  <c r="E35" i="31"/>
  <c r="AH21" i="31"/>
  <c r="Z21" i="31"/>
  <c r="R21" i="31"/>
  <c r="J21" i="31"/>
  <c r="V35" i="31"/>
  <c r="AG21" i="31"/>
  <c r="Y21" i="31"/>
  <c r="Q21" i="31"/>
  <c r="I21" i="31"/>
  <c r="U35" i="31"/>
  <c r="AF21" i="31"/>
  <c r="X21" i="31"/>
  <c r="P21" i="31"/>
  <c r="H21" i="31"/>
  <c r="AF35" i="31"/>
  <c r="M35" i="31"/>
  <c r="AK21" i="31"/>
  <c r="AC21" i="31"/>
  <c r="U21" i="31"/>
  <c r="M21" i="31"/>
  <c r="E21" i="31"/>
  <c r="AE21" i="31"/>
  <c r="D21" i="31"/>
  <c r="AD21" i="31"/>
  <c r="W21" i="31"/>
  <c r="V21" i="31"/>
  <c r="AL35" i="31"/>
  <c r="O21" i="31"/>
  <c r="N35" i="31"/>
  <c r="AL21" i="31"/>
  <c r="F21" i="31"/>
  <c r="G21" i="31"/>
  <c r="N21" i="31"/>
  <c r="AM21" i="31"/>
  <c r="AK35" i="31"/>
  <c r="P35" i="31"/>
  <c r="AL24" i="31"/>
  <c r="AM24" i="31"/>
  <c r="AD24" i="31"/>
  <c r="V24" i="31"/>
  <c r="N24" i="31"/>
  <c r="F24" i="31"/>
  <c r="AK24" i="31"/>
  <c r="AC24" i="31"/>
  <c r="U24" i="31"/>
  <c r="M24" i="31"/>
  <c r="E24" i="31"/>
  <c r="AJ24" i="31"/>
  <c r="AB24" i="31"/>
  <c r="T24" i="31"/>
  <c r="L24" i="31"/>
  <c r="D24" i="31"/>
  <c r="AI24" i="31"/>
  <c r="AA24" i="31"/>
  <c r="S24" i="31"/>
  <c r="K24" i="31"/>
  <c r="AH24" i="31"/>
  <c r="Z24" i="31"/>
  <c r="R24" i="31"/>
  <c r="J24" i="31"/>
  <c r="AE24" i="31"/>
  <c r="W24" i="31"/>
  <c r="O24" i="31"/>
  <c r="G24" i="31"/>
  <c r="Q24" i="31"/>
  <c r="P24" i="31"/>
  <c r="I24" i="31"/>
  <c r="AJ10" i="31"/>
  <c r="AB10" i="31"/>
  <c r="T10" i="31"/>
  <c r="L10" i="31"/>
  <c r="D10" i="31"/>
  <c r="H24" i="31"/>
  <c r="AI10" i="31"/>
  <c r="AA10" i="31"/>
  <c r="S10" i="31"/>
  <c r="K10" i="31"/>
  <c r="AG24" i="31"/>
  <c r="AH10" i="31"/>
  <c r="Z10" i="31"/>
  <c r="R10" i="31"/>
  <c r="J10" i="31"/>
  <c r="X24" i="31"/>
  <c r="AM10" i="31"/>
  <c r="AE10" i="31"/>
  <c r="W10" i="31"/>
  <c r="O10" i="31"/>
  <c r="G10" i="31"/>
  <c r="Y24" i="31"/>
  <c r="X10" i="31"/>
  <c r="H10" i="31"/>
  <c r="AL10" i="31"/>
  <c r="V10" i="31"/>
  <c r="F10" i="31"/>
  <c r="AK10" i="31"/>
  <c r="U10" i="31"/>
  <c r="E10" i="31"/>
  <c r="AG10" i="31"/>
  <c r="Q10" i="31"/>
  <c r="AF10" i="31"/>
  <c r="P10" i="31"/>
  <c r="AF24" i="31"/>
  <c r="Y10" i="31"/>
  <c r="I10" i="31"/>
  <c r="AD10" i="31"/>
  <c r="AC10" i="31"/>
  <c r="N10" i="31"/>
  <c r="M10" i="31"/>
  <c r="AN16" i="31"/>
  <c r="AG34" i="31"/>
  <c r="Y34" i="31"/>
  <c r="Q34" i="31"/>
  <c r="I34" i="31"/>
  <c r="AF34" i="31"/>
  <c r="X34" i="31"/>
  <c r="P34" i="31"/>
  <c r="H34" i="31"/>
  <c r="AM34" i="31"/>
  <c r="AE34" i="31"/>
  <c r="W34" i="31"/>
  <c r="O34" i="31"/>
  <c r="G34" i="31"/>
  <c r="AL34" i="31"/>
  <c r="AD34" i="31"/>
  <c r="V34" i="31"/>
  <c r="N34" i="31"/>
  <c r="F34" i="31"/>
  <c r="AJ34" i="31"/>
  <c r="AB34" i="31"/>
  <c r="T34" i="31"/>
  <c r="L34" i="31"/>
  <c r="D34" i="31"/>
  <c r="Z34" i="31"/>
  <c r="U34" i="31"/>
  <c r="S34" i="31"/>
  <c r="AM20" i="31"/>
  <c r="AE20" i="31"/>
  <c r="W20" i="31"/>
  <c r="O20" i="31"/>
  <c r="G20" i="31"/>
  <c r="AK34" i="31"/>
  <c r="R34" i="31"/>
  <c r="AL20" i="31"/>
  <c r="AD20" i="31"/>
  <c r="V20" i="31"/>
  <c r="N20" i="31"/>
  <c r="F20" i="31"/>
  <c r="AI34" i="31"/>
  <c r="M34" i="31"/>
  <c r="AK20" i="31"/>
  <c r="AC20" i="31"/>
  <c r="U20" i="31"/>
  <c r="M20" i="31"/>
  <c r="E20" i="31"/>
  <c r="AA34" i="31"/>
  <c r="E34" i="31"/>
  <c r="AH20" i="31"/>
  <c r="Z20" i="31"/>
  <c r="R20" i="31"/>
  <c r="J20" i="31"/>
  <c r="AH34" i="31"/>
  <c r="Y20" i="31"/>
  <c r="I20" i="31"/>
  <c r="AC34" i="31"/>
  <c r="X20" i="31"/>
  <c r="H20" i="31"/>
  <c r="K34" i="31"/>
  <c r="AJ20" i="31"/>
  <c r="T20" i="31"/>
  <c r="D20" i="31"/>
  <c r="J34" i="31"/>
  <c r="AI20" i="31"/>
  <c r="S20" i="31"/>
  <c r="AG20" i="31"/>
  <c r="Q20" i="31"/>
  <c r="AA20" i="31"/>
  <c r="K20" i="31"/>
  <c r="AF20" i="31"/>
  <c r="AB20" i="31"/>
  <c r="P20" i="31"/>
  <c r="L20" i="31"/>
  <c r="Y25" i="30"/>
  <c r="AN32" i="31"/>
  <c r="AN17" i="31"/>
  <c r="AL33" i="31"/>
  <c r="AD33" i="31"/>
  <c r="V33" i="31"/>
  <c r="N33" i="31"/>
  <c r="F33" i="31"/>
  <c r="AK33" i="31"/>
  <c r="AC33" i="31"/>
  <c r="U33" i="31"/>
  <c r="M33" i="31"/>
  <c r="E33" i="31"/>
  <c r="AJ33" i="31"/>
  <c r="AB33" i="31"/>
  <c r="T33" i="31"/>
  <c r="L33" i="31"/>
  <c r="D33" i="31"/>
  <c r="AI33" i="31"/>
  <c r="AA33" i="31"/>
  <c r="S33" i="31"/>
  <c r="K33" i="31"/>
  <c r="AG33" i="31"/>
  <c r="Y33" i="31"/>
  <c r="Q33" i="31"/>
  <c r="I33" i="31"/>
  <c r="R33" i="31"/>
  <c r="AM33" i="31"/>
  <c r="P33" i="31"/>
  <c r="AH33" i="31"/>
  <c r="O33" i="31"/>
  <c r="AJ19" i="31"/>
  <c r="AB19" i="31"/>
  <c r="T19" i="31"/>
  <c r="L19" i="31"/>
  <c r="D19" i="31"/>
  <c r="AF33" i="31"/>
  <c r="J33" i="31"/>
  <c r="AI19" i="31"/>
  <c r="AA19" i="31"/>
  <c r="S19" i="31"/>
  <c r="K19" i="31"/>
  <c r="AE33" i="31"/>
  <c r="H33" i="31"/>
  <c r="AH19" i="31"/>
  <c r="Z19" i="31"/>
  <c r="R19" i="31"/>
  <c r="J19" i="31"/>
  <c r="W33" i="31"/>
  <c r="AM19" i="31"/>
  <c r="AE19" i="31"/>
  <c r="W19" i="31"/>
  <c r="O19" i="31"/>
  <c r="G19" i="31"/>
  <c r="AD19" i="31"/>
  <c r="N19" i="31"/>
  <c r="AC19" i="31"/>
  <c r="M19" i="31"/>
  <c r="Y19" i="31"/>
  <c r="I19" i="31"/>
  <c r="X19" i="31"/>
  <c r="H19" i="31"/>
  <c r="Z33" i="31"/>
  <c r="AL19" i="31"/>
  <c r="V19" i="31"/>
  <c r="F19" i="31"/>
  <c r="AF19" i="31"/>
  <c r="P19" i="31"/>
  <c r="G33" i="31"/>
  <c r="Q19" i="31"/>
  <c r="E19" i="31"/>
  <c r="X33" i="31"/>
  <c r="U19" i="31"/>
  <c r="AK19" i="31"/>
  <c r="AG19" i="31"/>
  <c r="AN12" i="31"/>
  <c r="AN26" i="31"/>
  <c r="AN14" i="31"/>
  <c r="AM36" i="31"/>
  <c r="AE36" i="31"/>
  <c r="W36" i="31"/>
  <c r="O36" i="31"/>
  <c r="G36" i="31"/>
  <c r="AL36" i="31"/>
  <c r="AD36" i="31"/>
  <c r="V36" i="31"/>
  <c r="N36" i="31"/>
  <c r="F36" i="31"/>
  <c r="AK36" i="31"/>
  <c r="AC36" i="31"/>
  <c r="U36" i="31"/>
  <c r="M36" i="31"/>
  <c r="E36" i="31"/>
  <c r="AJ36" i="31"/>
  <c r="AB36" i="31"/>
  <c r="T36" i="31"/>
  <c r="L36" i="31"/>
  <c r="D36" i="31"/>
  <c r="AH36" i="31"/>
  <c r="Z36" i="31"/>
  <c r="R36" i="31"/>
  <c r="J36" i="31"/>
  <c r="AI36" i="31"/>
  <c r="P36" i="31"/>
  <c r="AM22" i="31"/>
  <c r="AE22" i="31"/>
  <c r="W22" i="31"/>
  <c r="O22" i="31"/>
  <c r="G22" i="31"/>
  <c r="AG36" i="31"/>
  <c r="K36" i="31"/>
  <c r="AL22" i="31"/>
  <c r="AD22" i="31"/>
  <c r="V22" i="31"/>
  <c r="N22" i="31"/>
  <c r="F22" i="31"/>
  <c r="AF36" i="31"/>
  <c r="I36" i="31"/>
  <c r="AK22" i="31"/>
  <c r="AC22" i="31"/>
  <c r="U22" i="31"/>
  <c r="M22" i="31"/>
  <c r="E22" i="31"/>
  <c r="AA36" i="31"/>
  <c r="H36" i="31"/>
  <c r="AJ22" i="31"/>
  <c r="AB22" i="31"/>
  <c r="T22" i="31"/>
  <c r="L22" i="31"/>
  <c r="D22" i="31"/>
  <c r="Y36" i="31"/>
  <c r="AI22" i="31"/>
  <c r="AA22" i="31"/>
  <c r="S22" i="31"/>
  <c r="K22" i="31"/>
  <c r="Q36" i="31"/>
  <c r="AF22" i="31"/>
  <c r="X22" i="31"/>
  <c r="P22" i="31"/>
  <c r="H22" i="31"/>
  <c r="Z22" i="31"/>
  <c r="Y22" i="31"/>
  <c r="X36" i="31"/>
  <c r="R22" i="31"/>
  <c r="S36" i="31"/>
  <c r="Q22" i="31"/>
  <c r="J22" i="31"/>
  <c r="AG22" i="31"/>
  <c r="AH22" i="31"/>
  <c r="I22" i="31"/>
  <c r="AN31" i="31"/>
  <c r="AN9" i="31"/>
  <c r="AN18" i="31"/>
  <c r="AN28" i="31"/>
  <c r="AJ27" i="31"/>
  <c r="AB27" i="31"/>
  <c r="T27" i="31"/>
  <c r="L27" i="31"/>
  <c r="D27" i="31"/>
  <c r="AI27" i="31"/>
  <c r="AA27" i="31"/>
  <c r="S27" i="31"/>
  <c r="K27" i="31"/>
  <c r="AH27" i="31"/>
  <c r="Z27" i="31"/>
  <c r="R27" i="31"/>
  <c r="J27" i="31"/>
  <c r="AG27" i="31"/>
  <c r="Y27" i="31"/>
  <c r="Q27" i="31"/>
  <c r="I27" i="31"/>
  <c r="AM27" i="31"/>
  <c r="AE27" i="31"/>
  <c r="W27" i="31"/>
  <c r="O27" i="31"/>
  <c r="G27" i="31"/>
  <c r="AC27" i="31"/>
  <c r="F27" i="31"/>
  <c r="X27" i="31"/>
  <c r="E27" i="31"/>
  <c r="V27" i="31"/>
  <c r="AH13" i="31"/>
  <c r="U27" i="31"/>
  <c r="AL27" i="31"/>
  <c r="P27" i="31"/>
  <c r="AD27" i="31"/>
  <c r="H27" i="31"/>
  <c r="AK13" i="31"/>
  <c r="AC13" i="31"/>
  <c r="AK27" i="31"/>
  <c r="AF27" i="31"/>
  <c r="N27" i="31"/>
  <c r="AD13" i="31"/>
  <c r="U13" i="31"/>
  <c r="M13" i="31"/>
  <c r="E13" i="31"/>
  <c r="M27" i="31"/>
  <c r="AM13" i="31"/>
  <c r="AB13" i="31"/>
  <c r="T13" i="31"/>
  <c r="L13" i="31"/>
  <c r="D13" i="31"/>
  <c r="AL13" i="31"/>
  <c r="AA13" i="31"/>
  <c r="S13" i="31"/>
  <c r="K13" i="31"/>
  <c r="AG13" i="31"/>
  <c r="X13" i="31"/>
  <c r="P13" i="31"/>
  <c r="H13" i="31"/>
  <c r="Y13" i="31"/>
  <c r="I13" i="31"/>
  <c r="W13" i="31"/>
  <c r="G13" i="31"/>
  <c r="V13" i="31"/>
  <c r="F13" i="31"/>
  <c r="AJ13" i="31"/>
  <c r="R13" i="31"/>
  <c r="AI13" i="31"/>
  <c r="Q13" i="31"/>
  <c r="Z13" i="31"/>
  <c r="J13" i="31"/>
  <c r="AF13" i="31"/>
  <c r="AE13" i="31"/>
  <c r="N13" i="31"/>
  <c r="O13" i="31"/>
  <c r="AN30" i="31"/>
  <c r="AH29" i="31"/>
  <c r="Z29" i="31"/>
  <c r="R29" i="31"/>
  <c r="J29" i="31"/>
  <c r="AG29" i="31"/>
  <c r="Y29" i="31"/>
  <c r="Q29" i="31"/>
  <c r="I29" i="31"/>
  <c r="AF29" i="31"/>
  <c r="X29" i="31"/>
  <c r="P29" i="31"/>
  <c r="H29" i="31"/>
  <c r="AM29" i="31"/>
  <c r="AE29" i="31"/>
  <c r="W29" i="31"/>
  <c r="O29" i="31"/>
  <c r="G29" i="31"/>
  <c r="AK29" i="31"/>
  <c r="AC29" i="31"/>
  <c r="U29" i="31"/>
  <c r="M29" i="31"/>
  <c r="E29" i="31"/>
  <c r="AL29" i="31"/>
  <c r="S29" i="31"/>
  <c r="AJ29" i="31"/>
  <c r="N29" i="31"/>
  <c r="AI29" i="31"/>
  <c r="L29" i="31"/>
  <c r="AF15" i="31"/>
  <c r="X15" i="31"/>
  <c r="P15" i="31"/>
  <c r="H15" i="31"/>
  <c r="AD29" i="31"/>
  <c r="K29" i="31"/>
  <c r="AM15" i="31"/>
  <c r="AE15" i="31"/>
  <c r="W15" i="31"/>
  <c r="O15" i="31"/>
  <c r="G15" i="31"/>
  <c r="AB29" i="31"/>
  <c r="F29" i="31"/>
  <c r="AL15" i="31"/>
  <c r="AD15" i="31"/>
  <c r="V15" i="31"/>
  <c r="N15" i="31"/>
  <c r="F15" i="31"/>
  <c r="T29" i="31"/>
  <c r="AI15" i="31"/>
  <c r="AA15" i="31"/>
  <c r="S15" i="31"/>
  <c r="K15" i="31"/>
  <c r="AA29" i="31"/>
  <c r="AC15" i="31"/>
  <c r="M15" i="31"/>
  <c r="V29" i="31"/>
  <c r="AB15" i="31"/>
  <c r="L15" i="31"/>
  <c r="D29" i="31"/>
  <c r="Z15" i="31"/>
  <c r="J15" i="31"/>
  <c r="AJ15" i="31"/>
  <c r="T15" i="31"/>
  <c r="D15" i="31"/>
  <c r="AK15" i="31"/>
  <c r="E15" i="31"/>
  <c r="AH15" i="31"/>
  <c r="AG15" i="31"/>
  <c r="Y15" i="31"/>
  <c r="U15" i="31"/>
  <c r="I15" i="31"/>
  <c r="Q15" i="31"/>
  <c r="R15" i="31"/>
  <c r="AN23" i="31"/>
  <c r="M25" i="30"/>
  <c r="AN27" i="31" l="1"/>
  <c r="AN34" i="31"/>
  <c r="AN24" i="31"/>
  <c r="AN25" i="31"/>
  <c r="AN29" i="31"/>
  <c r="AN20" i="31"/>
  <c r="AN19" i="31"/>
  <c r="AN35" i="31"/>
  <c r="AN10" i="31"/>
  <c r="AN11" i="31"/>
  <c r="AN15" i="31"/>
  <c r="AN13" i="31"/>
  <c r="AN33" i="31"/>
  <c r="AN21" i="31"/>
</calcChain>
</file>

<file path=xl/comments1.xml><?xml version="1.0" encoding="utf-8"?>
<comments xmlns="http://schemas.openxmlformats.org/spreadsheetml/2006/main">
  <authors>
    <author>Author</author>
  </authors>
  <commentList>
    <comment ref="A1" authorId="0" shapeId="0">
      <text>
        <r>
          <rPr>
            <sz val="9"/>
            <color indexed="81"/>
            <rFont val="Tahoma"/>
            <family val="2"/>
          </rPr>
          <t>1st iteration base estimates</t>
        </r>
      </text>
    </comment>
  </commentList>
</comments>
</file>

<file path=xl/comments2.xml><?xml version="1.0" encoding="utf-8"?>
<comments xmlns="http://schemas.openxmlformats.org/spreadsheetml/2006/main">
  <authors>
    <author>Author</author>
  </authors>
  <commentList>
    <comment ref="C12" authorId="0" shapeId="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<sst xmlns="http://schemas.openxmlformats.org/spreadsheetml/2006/main" count="2730" uniqueCount="1100">
  <si>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</si>
  <si>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</si>
  <si>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</si>
  <si>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</si>
  <si>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</si>
  <si>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</si>
  <si>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</si>
  <si>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</si>
  <si>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</si>
  <si>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</si>
  <si>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</si>
  <si>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</si>
  <si>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</si>
  <si>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</si>
  <si>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</si>
  <si>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</si>
  <si>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</si>
  <si>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</si>
  <si>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</si>
  <si>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</si>
  <si>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</si>
  <si>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</si>
  <si>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</si>
  <si>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</si>
  <si>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</si>
  <si>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</si>
  <si>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</si>
  <si>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</si>
  <si>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</si>
  <si>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</si>
  <si>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</si>
  <si>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</si>
  <si>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</si>
  <si>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</si>
  <si>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</si>
  <si>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</si>
  <si>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</si>
  <si>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</si>
  <si>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</si>
  <si>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</si>
  <si>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</si>
  <si>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</si>
  <si>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</si>
  <si>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</si>
  <si>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</si>
  <si>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</si>
  <si>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</si>
  <si>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</si>
  <si>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</si>
  <si>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</si>
  <si>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</si>
  <si>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</si>
  <si>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</si>
  <si>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</si>
  <si>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</si>
  <si>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</si>
  <si>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</si>
  <si>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</si>
  <si>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</si>
  <si>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</si>
  <si>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</si>
  <si>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</si>
  <si>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</si>
  <si>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</si>
  <si>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</si>
  <si>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</si>
  <si>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</si>
  <si>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</si>
  <si>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</si>
  <si>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</si>
  <si>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</si>
  <si>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</si>
  <si>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</si>
  <si>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</si>
  <si>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</si>
  <si>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</si>
  <si>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</si>
  <si>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</si>
  <si>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</si>
  <si>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</si>
  <si>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</si>
  <si>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</si>
  <si>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</si>
  <si>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</si>
  <si>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</si>
  <si>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</si>
  <si>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</si>
  <si>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</si>
  <si>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</si>
  <si>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</si>
  <si>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</si>
  <si>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</si>
  <si>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</si>
  <si>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</si>
  <si>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</si>
  <si>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</si>
  <si>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</si>
  <si>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</si>
  <si>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</si>
  <si>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</si>
  <si>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</si>
  <si>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</si>
  <si>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</si>
  <si>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</si>
  <si>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</si>
  <si>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</si>
  <si>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</si>
  <si>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</si>
  <si>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</si>
  <si>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</si>
  <si>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</si>
  <si>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</si>
  <si>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</si>
  <si>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</si>
  <si>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</si>
  <si>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</si>
  <si>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</si>
  <si>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</si>
  <si>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</si>
  <si>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</si>
  <si>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</si>
  <si>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</si>
  <si>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</si>
  <si>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</si>
  <si>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</si>
  <si>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</si>
  <si>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</si>
  <si>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</si>
  <si>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</si>
  <si>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</si>
  <si>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</si>
  <si>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</si>
  <si>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</si>
  <si>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</si>
  <si>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</si>
  <si>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</si>
  <si>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</si>
  <si>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</si>
  <si>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</si>
  <si>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</si>
  <si>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</si>
  <si>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</si>
  <si>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</si>
  <si>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</si>
  <si>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</si>
  <si>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</si>
  <si>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</si>
  <si>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</si>
  <si>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</si>
  <si>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</si>
  <si>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</si>
  <si>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</si>
  <si>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</si>
  <si>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</si>
  <si>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</si>
  <si>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</si>
  <si>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</si>
  <si>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</si>
  <si>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</si>
  <si>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</si>
  <si>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</si>
  <si>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</si>
  <si>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</si>
  <si>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</si>
  <si>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</si>
  <si>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</si>
  <si>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</si>
  <si>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</si>
  <si>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</si>
  <si>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</si>
  <si>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</si>
  <si>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</si>
  <si>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</si>
  <si>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</si>
  <si>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</si>
  <si>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</si>
  <si>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</si>
  <si>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</si>
  <si>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</si>
  <si>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</si>
  <si>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</si>
  <si>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</si>
  <si>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</si>
  <si>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</si>
  <si>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</si>
  <si>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</si>
  <si>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</si>
  <si>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</si>
  <si>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</si>
  <si>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</si>
  <si>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</si>
  <si>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</si>
  <si>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</si>
  <si>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</si>
  <si>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</si>
  <si>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</si>
  <si>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</si>
  <si>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</si>
  <si>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</si>
  <si>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</si>
  <si>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</si>
  <si>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</si>
  <si>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</si>
  <si>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</si>
  <si>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</si>
  <si>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</si>
  <si>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</si>
  <si>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</si>
  <si>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</si>
  <si>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</si>
  <si>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</si>
  <si>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</si>
  <si>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</si>
  <si>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</si>
  <si>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</si>
  <si>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</si>
  <si>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</si>
  <si>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</si>
  <si>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</si>
  <si>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</si>
  <si>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</si>
  <si>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</si>
  <si>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</si>
  <si>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</si>
  <si>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</si>
  <si>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PRISA</t>
  </si>
  <si>
    <t>Between 6-10</t>
  </si>
  <si>
    <t>Product Catalog</t>
  </si>
  <si>
    <t>Salsa</t>
  </si>
  <si>
    <t>Score</t>
  </si>
  <si>
    <t>Not Applicable</t>
  </si>
  <si>
    <t>Siebel</t>
  </si>
  <si>
    <t>It exist but no Error Database</t>
  </si>
  <si>
    <t>SPD</t>
  </si>
  <si>
    <t>Refactor Java - Spring, Hibernate</t>
  </si>
  <si>
    <t xml:space="preserve">
Win 2016 to Win 2016</t>
  </si>
  <si>
    <t>Java EE6 to Java EE7</t>
  </si>
  <si>
    <t>Telenor.se</t>
  </si>
  <si>
    <t>TOR</t>
  </si>
  <si>
    <t>Venturia</t>
  </si>
  <si>
    <t>VIDAR</t>
  </si>
  <si>
    <t>Phase-wise Effort Estimation</t>
  </si>
  <si>
    <t>Migration Factory Line</t>
  </si>
  <si>
    <t>Number of applications</t>
  </si>
  <si>
    <t>Total hours</t>
  </si>
  <si>
    <r>
      <t xml:space="preserve">Analysis </t>
    </r>
    <r>
      <rPr>
        <i/>
        <sz val="8"/>
        <color theme="1"/>
        <rFont val="Calibri"/>
        <family val="2"/>
        <scheme val="minor"/>
      </rPr>
      <t>(including Source Code Analysis)</t>
    </r>
  </si>
  <si>
    <t>Design and Planning</t>
  </si>
  <si>
    <r>
      <t xml:space="preserve">Transformation Treatment   </t>
    </r>
    <r>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</si>
  <si>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</si>
  <si>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</si>
  <si>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</si>
  <si>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</si>
  <si>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</si>
  <si>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</si>
  <si>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</si>
  <si>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</si>
  <si>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</si>
  <si>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</si>
  <si>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</si>
  <si>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</si>
  <si>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</si>
  <si>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</si>
  <si>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</si>
  <si>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</si>
  <si>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</si>
  <si>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</si>
  <si>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</si>
  <si>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</si>
  <si>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</si>
  <si>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</si>
  <si>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</si>
  <si>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</si>
  <si>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</si>
  <si>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</si>
  <si>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</si>
  <si>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</si>
  <si>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</si>
  <si>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Architect/Transformation  Lead</t>
  </si>
  <si>
    <t>Senior Developers (Microsoft)</t>
  </si>
  <si>
    <t>Senior Developers (Java)</t>
  </si>
  <si>
    <t>Senior Developers (U2L)</t>
  </si>
  <si>
    <t>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</si>
  <si>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</si>
  <si>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</si>
  <si>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</si>
  <si>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</si>
  <si>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</si>
  <si>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</si>
  <si>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</si>
  <si>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</si>
  <si>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</si>
  <si>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</si>
  <si>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</si>
  <si>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</si>
  <si>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t xml:space="preserve">Analysis </t>
    </r>
    <r>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</si>
  <si>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</si>
  <si>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</si>
  <si>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</si>
  <si>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</si>
  <si>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</si>
  <si>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</si>
  <si>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</si>
  <si>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</si>
  <si>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</si>
  <si>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</si>
  <si>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</si>
  <si>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</si>
  <si>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</si>
  <si>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</si>
  <si>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</si>
  <si>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</si>
  <si>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</si>
  <si>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</si>
  <si>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Refactor Java - Java/MW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</si>
  <si>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</si>
  <si>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</si>
  <si>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</si>
  <si>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</si>
  <si>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</si>
  <si>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</si>
  <si>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</si>
  <si>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</si>
  <si>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</si>
  <si>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</si>
  <si>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</si>
  <si>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</si>
  <si>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</si>
  <si>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</si>
  <si>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</si>
  <si>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</si>
  <si>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</si>
  <si>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</si>
  <si>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</si>
  <si>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</si>
  <si>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</si>
  <si>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</si>
  <si>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</si>
  <si>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</si>
  <si>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</si>
  <si>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</si>
  <si>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</si>
  <si>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</si>
  <si>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</si>
  <si>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</si>
  <si>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</si>
  <si>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</si>
  <si>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</si>
  <si>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</si>
  <si>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</si>
  <si>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</si>
  <si>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</si>
  <si>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</si>
  <si>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</si>
  <si>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</si>
  <si>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</si>
  <si>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</si>
  <si>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</si>
  <si>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</si>
  <si>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</si>
  <si>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</si>
  <si>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</si>
  <si>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</si>
  <si>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</si>
  <si>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</si>
  <si>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</si>
  <si>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</si>
  <si>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</si>
  <si>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</si>
  <si>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</si>
  <si>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</si>
  <si>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</si>
  <si>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</si>
  <si>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</si>
  <si>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</si>
  <si>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</si>
  <si>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</si>
  <si>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</si>
  <si>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</si>
  <si>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</si>
  <si>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</si>
  <si>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</si>
  <si>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</si>
  <si>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</si>
  <si>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</si>
  <si>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</si>
  <si>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</si>
  <si>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</si>
  <si>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</si>
  <si>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</si>
  <si>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</si>
  <si>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</si>
  <si>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</si>
  <si>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</si>
  <si>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</si>
  <si>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</si>
  <si>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</si>
  <si>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</si>
  <si>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</si>
  <si>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</si>
  <si>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</si>
  <si>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</si>
  <si>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</si>
  <si>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</si>
  <si>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</si>
  <si>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</si>
  <si>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</si>
  <si>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</si>
  <si>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</si>
  <si>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</si>
  <si>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</si>
  <si>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</si>
  <si>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</si>
  <si>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</si>
  <si>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</si>
  <si>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</si>
  <si>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</si>
  <si>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</si>
  <si>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</si>
  <si>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</si>
  <si>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</si>
  <si>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</si>
  <si>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</si>
  <si>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</si>
  <si>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</si>
  <si>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</si>
  <si>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</si>
  <si>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</si>
  <si>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</si>
  <si>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</si>
  <si>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</si>
  <si>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</si>
  <si>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</si>
  <si>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</si>
  <si>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</si>
  <si>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</si>
  <si>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</si>
  <si>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</si>
  <si>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</si>
  <si>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</si>
  <si>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</si>
  <si>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</si>
  <si>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</si>
  <si>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</si>
  <si>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</si>
  <si>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</si>
  <si>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</si>
  <si>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</si>
  <si>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</si>
  <si>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</si>
  <si>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</si>
  <si>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</si>
  <si>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</si>
  <si>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</si>
  <si>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</si>
  <si>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</si>
  <si>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</si>
  <si>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</si>
  <si>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</si>
  <si>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</si>
  <si>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</si>
  <si>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</si>
  <si>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</si>
  <si>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</si>
  <si>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</si>
  <si>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</si>
  <si>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</si>
  <si>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</si>
  <si>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</si>
  <si>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</si>
  <si>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</si>
  <si>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</si>
  <si>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</si>
  <si>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</si>
  <si>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</si>
  <si>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</si>
  <si>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</si>
  <si>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</si>
  <si>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</si>
  <si>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</si>
  <si>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</si>
  <si>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</si>
  <si>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</si>
  <si>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</si>
  <si>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</si>
  <si>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</si>
  <si>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</si>
  <si>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</si>
  <si>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</si>
  <si>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</si>
  <si>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</si>
  <si>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</si>
  <si>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</si>
  <si>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</si>
  <si>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</si>
  <si>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</si>
  <si>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</si>
  <si>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</si>
  <si>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</si>
  <si>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</si>
  <si>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</si>
  <si>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</si>
  <si>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</si>
  <si>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</si>
  <si>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</si>
  <si>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</si>
  <si>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</si>
  <si>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</si>
  <si>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</si>
  <si>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</si>
  <si>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</si>
  <si>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</si>
  <si>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</si>
  <si>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</si>
  <si>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</si>
  <si>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</si>
  <si>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</si>
  <si>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</si>
  <si>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</si>
  <si>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</si>
  <si>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</si>
  <si>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</si>
  <si>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</si>
  <si>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</si>
  <si>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</si>
  <si>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</si>
  <si>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</si>
  <si>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rPr>
        <sz val="11"/>
        <color theme="1"/>
        <rFont val="Calibri"/>
        <family val="2"/>
        <scheme val="minor"/>
      </rPr>
      <t>i.</t>
    </r>
    <r>
      <rPr>
        <sz val="7"/>
        <color theme="1"/>
        <rFont val="Times New Roman"/>
        <family val="1"/>
      </rPr>
      <t xml:space="preserve">      </t>
    </r>
    <r>
      <rPr>
        <sz val="11"/>
        <color theme="1"/>
        <rFont val="Calibri"/>
        <family val="2"/>
        <scheme val="minor"/>
      </rPr>
      <t>Baselined Project Plan and Schedule</t>
    </r>
  </si>
  <si>
    <r>
      <t>ii.</t>
    </r>
    <r>
      <rPr>
        <sz val="7"/>
        <color theme="1"/>
        <rFont val="Times New Roman"/>
        <family val="1"/>
      </rPr>
      <t xml:space="preserve">      </t>
    </r>
    <r>
      <rPr>
        <sz val="11"/>
        <color theme="1"/>
        <rFont val="Calibri"/>
        <family val="2"/>
        <scheme val="minor"/>
      </rPr>
      <t>Baselined Test Strategy</t>
    </r>
  </si>
  <si>
    <r>
      <t>iii.</t>
    </r>
    <r>
      <rPr>
        <sz val="7"/>
        <color theme="1"/>
        <rFont val="Times New Roman"/>
        <family val="1"/>
      </rPr>
      <t xml:space="preserve">      </t>
    </r>
    <r>
      <rPr>
        <sz val="11"/>
        <color theme="1"/>
        <rFont val="Calibri"/>
        <family val="2"/>
        <scheme val="minor"/>
      </rPr>
      <t>Transformation design document (where design changes are involved)</t>
    </r>
  </si>
  <si>
    <r>
      <t>iv.</t>
    </r>
    <r>
      <rPr>
        <sz val="7"/>
        <color theme="1"/>
        <rFont val="Times New Roman"/>
        <family val="1"/>
      </rPr>
      <t xml:space="preserve">      </t>
    </r>
    <r>
      <rPr>
        <sz val="11"/>
        <color theme="1"/>
        <rFont val="Calibri"/>
        <family val="2"/>
        <scheme val="minor"/>
      </rPr>
      <t>Updated Data Models and DDL scripts</t>
    </r>
  </si>
  <si>
    <r>
      <t>v.</t>
    </r>
    <r>
      <rPr>
        <sz val="7"/>
        <color theme="1"/>
        <rFont val="Times New Roman"/>
        <family val="1"/>
      </rPr>
      <t xml:space="preserve">      </t>
    </r>
    <r>
      <rPr>
        <sz val="11"/>
        <color theme="1"/>
        <rFont val="Calibri"/>
        <family val="2"/>
        <scheme val="minor"/>
      </rPr>
      <t>Transformed and tested Code</t>
    </r>
  </si>
  <si>
    <r>
      <t xml:space="preserve"> </t>
    </r>
    <r>
      <rPr>
        <sz val="11"/>
        <color theme="1"/>
        <rFont val="Calibri"/>
        <family val="2"/>
        <scheme val="minor"/>
      </rPr>
      <t>vi.</t>
    </r>
    <r>
      <rPr>
        <sz val="7"/>
        <color theme="1"/>
        <rFont val="Times New Roman"/>
        <family val="1"/>
      </rPr>
      <t xml:space="preserve">      </t>
    </r>
    <r>
      <rPr>
        <sz val="11"/>
        <color theme="1"/>
        <rFont val="Calibri"/>
        <family val="2"/>
        <scheme val="minor"/>
      </rPr>
      <t>Migrated Data</t>
    </r>
  </si>
  <si>
    <r>
      <t>vii.</t>
    </r>
    <r>
      <rPr>
        <sz val="7"/>
        <color theme="1"/>
        <rFont val="Times New Roman"/>
        <family val="1"/>
      </rPr>
      <t xml:space="preserve">      </t>
    </r>
    <r>
      <rPr>
        <sz val="11"/>
        <color theme="1"/>
        <rFont val="Calibri"/>
        <family val="2"/>
        <scheme val="minor"/>
      </rPr>
      <t>Deployment scripts for the defined target environment</t>
    </r>
  </si>
  <si>
    <r>
      <t>viii.</t>
    </r>
    <r>
      <rPr>
        <sz val="7"/>
        <color theme="1"/>
        <rFont val="Times New Roman"/>
        <family val="1"/>
      </rPr>
      <t xml:space="preserve">      </t>
    </r>
    <r>
      <rPr>
        <sz val="11"/>
        <color theme="1"/>
        <rFont val="Calibri"/>
        <family val="2"/>
        <scheme val="minor"/>
      </rPr>
      <t>Test Execution Results</t>
    </r>
  </si>
  <si>
    <r>
      <t>ix.</t>
    </r>
    <r>
      <rPr>
        <sz val="7"/>
        <color theme="1"/>
        <rFont val="Times New Roman"/>
        <family val="1"/>
      </rPr>
      <t xml:space="preserve">      </t>
    </r>
    <r>
      <rPr>
        <sz val="11"/>
        <color theme="1"/>
        <rFont val="Calibri"/>
        <family val="2"/>
        <scheme val="minor"/>
      </rPr>
      <t>Release Document</t>
    </r>
  </si>
  <si>
    <r>
      <t>x.</t>
    </r>
    <r>
      <rPr>
        <sz val="7"/>
        <color theme="1"/>
        <rFont val="Times New Roman"/>
        <family val="1"/>
      </rPr>
      <t xml:space="preserve">      </t>
    </r>
    <r>
      <rPr>
        <sz val="11"/>
        <color theme="1"/>
        <rFont val="Calibri"/>
        <family val="2"/>
        <scheme val="minor"/>
      </rPr>
      <t>Bug and Fix report</t>
    </r>
  </si>
  <si>
    <r>
      <t xml:space="preserve"> </t>
    </r>
    <r>
      <rPr>
        <sz val="11"/>
        <color theme="1"/>
        <rFont val="Calibri"/>
        <family val="2"/>
        <scheme val="minor"/>
      </rPr>
      <t>xi.</t>
    </r>
    <r>
      <rPr>
        <sz val="7"/>
        <color theme="1"/>
        <rFont val="Times New Roman"/>
        <family val="1"/>
      </rPr>
      <t xml:space="preserve">      </t>
    </r>
    <r>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</si>
  <si>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</si>
  <si>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</si>
  <si>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</si>
  <si>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</si>
  <si>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</si>
  <si>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</si>
  <si>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</si>
  <si>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</si>
  <si>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</si>
  <si>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</si>
  <si>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</si>
  <si>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</si>
  <si>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</si>
  <si>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</si>
  <si>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</si>
  <si>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</si>
  <si>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</si>
  <si>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</si>
  <si>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</si>
  <si>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</si>
  <si>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</si>
  <si>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</si>
  <si>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</si>
  <si>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</si>
  <si>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</si>
  <si>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</si>
  <si>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</si>
  <si>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</si>
  <si>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</si>
  <si>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</si>
  <si>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</si>
  <si>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</si>
  <si>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</si>
  <si>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</si>
  <si>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</si>
  <si>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</si>
  <si>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</si>
  <si>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</si>
  <si>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</si>
  <si>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</si>
  <si>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</si>
  <si>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</si>
  <si>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</si>
  <si>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</si>
  <si>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</si>
  <si>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</si>
  <si>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</si>
  <si>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</si>
  <si>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</si>
  <si>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</si>
  <si>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</si>
  <si>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</si>
  <si>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</si>
  <si>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</si>
  <si>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</si>
  <si>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</si>
  <si>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</si>
  <si>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</si>
  <si>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</si>
  <si>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</si>
  <si>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</si>
  <si>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</si>
  <si>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</si>
  <si>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</si>
  <si>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</si>
  <si>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Prepare Test Data  (Optional)</t>
  </si>
  <si>
    <t>Execute Test Cases  (Optional)</t>
  </si>
  <si>
    <t>Analyze Defects  (Optional)</t>
  </si>
  <si>
    <t>Document Test Results</t>
  </si>
  <si>
    <t>Security Testing</t>
  </si>
  <si>
    <t>Define Test Scenarios (Authentication &amp; Authorization) - Optional</t>
  </si>
  <si>
    <t>Prepare Test Data  (optional)</t>
  </si>
  <si>
    <t>Execute Test Cases  (optional)</t>
  </si>
  <si>
    <t>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</si>
  <si>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</si>
  <si>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</si>
  <si>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</si>
  <si>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</si>
  <si>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</si>
  <si>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</si>
  <si>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</si>
  <si>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</si>
  <si>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</si>
  <si>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</si>
  <si>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</si>
  <si>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</si>
  <si>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</si>
  <si>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</si>
  <si>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</si>
  <si>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</si>
  <si>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</si>
  <si>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</si>
  <si>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</si>
  <si>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</si>
  <si>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</si>
  <si>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</si>
  <si>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</si>
  <si>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</si>
  <si>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</si>
  <si>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</si>
  <si>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</si>
  <si>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</si>
  <si>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</si>
  <si>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</si>
  <si>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</si>
  <si>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</si>
  <si>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</si>
  <si>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</si>
  <si>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</si>
  <si>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</si>
  <si>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</si>
  <si>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</si>
  <si>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</si>
  <si>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</si>
  <si>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</si>
  <si>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</si>
  <si>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</si>
  <si>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</si>
  <si>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</si>
  <si>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</si>
  <si>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</si>
  <si>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</si>
  <si>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</si>
  <si>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</si>
  <si>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</si>
  <si>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</si>
  <si>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</si>
  <si>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</si>
  <si>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</si>
  <si>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</si>
  <si>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</si>
  <si>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</si>
  <si>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</si>
  <si>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</si>
  <si>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</si>
  <si>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</si>
  <si>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</si>
  <si>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</si>
  <si>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</si>
  <si>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</si>
  <si>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</si>
  <si>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</si>
  <si>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</si>
  <si>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</si>
  <si>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</si>
  <si>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</si>
  <si>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</si>
  <si>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</si>
  <si>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</si>
  <si>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t xml:space="preserve">Complexity description
</t>
    </r>
    <r>
      <rPr>
        <b/>
        <sz val="8"/>
        <color rgb="FF000000"/>
        <rFont val="Calibri"/>
        <family val="2"/>
      </rPr>
      <t xml:space="preserve">Please Note:
- </t>
    </r>
    <r>
      <rPr>
        <sz val="8"/>
        <color rgb="FF000000"/>
        <rFont val="Calibri"/>
        <family val="2"/>
      </rPr>
      <t xml:space="preserve">No upgrades for TPL like spring, hibernate, struts etc (for U2L - Java)
</t>
    </r>
    <r>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rPr>
        <sz val="8"/>
        <color rgb="FF000000"/>
        <rFont val="Calibri"/>
        <family val="2"/>
      </rPr>
      <t xml:space="preserve"> need to be assessed on case-by-case basis and migration track and approach devised accordingly</t>
    </r>
  </si>
  <si>
    <t>-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</si>
  <si>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</si>
  <si>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</si>
  <si>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</si>
  <si>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t xml:space="preserve">Complexity description
</t>
    </r>
    <r>
      <rPr>
        <b/>
        <sz val="8"/>
        <color rgb="FF000000"/>
        <rFont val="Calibri"/>
        <family val="2"/>
      </rPr>
      <t>Please Note:</t>
    </r>
    <r>
      <rPr>
        <sz val="8"/>
        <color rgb="FF000000"/>
        <rFont val="Calibri"/>
        <family val="2"/>
      </rPr>
      <t xml:space="preserve">
- No upgrades for any TPL eg boost, RW etc
- No incompatible OS/Kernel/Compiler/ Memory dependent source code
</t>
    </r>
    <r>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rPr>
        <sz val="8"/>
        <color rgb="FF000000"/>
        <rFont val="Calibri"/>
        <family val="2"/>
      </rPr>
      <t>need to be assessed on case-by-case basis and migration track and approach devised accordingly</t>
    </r>
  </si>
  <si>
    <t>-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</si>
  <si>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</si>
  <si>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</si>
  <si>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</si>
  <si>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</si>
  <si>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</si>
  <si>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</si>
  <si>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</si>
  <si>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</si>
  <si>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</si>
  <si>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</si>
  <si>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</si>
  <si>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</si>
  <si>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</si>
  <si>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</si>
  <si>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</si>
  <si>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</si>
  <si>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</si>
  <si>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</si>
  <si>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</si>
  <si>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</si>
  <si>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</si>
  <si>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</si>
  <si>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</si>
  <si>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</si>
  <si>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</si>
  <si>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</si>
  <si>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</si>
  <si>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</si>
  <si>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</si>
  <si>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</si>
  <si>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</si>
  <si>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</si>
  <si>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</si>
  <si>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</si>
  <si>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</si>
  <si>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</si>
  <si>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</si>
  <si>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</si>
  <si>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</si>
  <si>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</si>
  <si>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</si>
  <si>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</si>
  <si>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</si>
  <si>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</si>
  <si>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</si>
  <si>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</si>
  <si>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</si>
  <si>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</si>
  <si>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</si>
  <si>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</si>
  <si>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</si>
  <si>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</si>
  <si>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</si>
  <si>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</si>
  <si>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</si>
  <si>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</si>
  <si>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</si>
  <si>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</si>
  <si>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</si>
  <si>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</si>
  <si>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</si>
  <si>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</si>
  <si>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</si>
  <si>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</si>
  <si>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</si>
  <si>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</si>
  <si>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</si>
  <si>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</si>
  <si>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</si>
  <si>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</si>
  <si>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</si>
  <si>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</si>
  <si>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</si>
  <si>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</si>
  <si>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</si>
  <si>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</si>
  <si>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</si>
  <si>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</si>
  <si>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</si>
  <si>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</si>
  <si>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</si>
  <si>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</si>
  <si>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</si>
  <si>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</si>
  <si>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</si>
  <si>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</si>
  <si>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</si>
  <si>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</si>
  <si>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</si>
  <si>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</si>
  <si>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</si>
  <si>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</si>
  <si>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</si>
  <si>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</si>
  <si>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</si>
  <si>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</si>
  <si>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</si>
  <si>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</si>
  <si>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</si>
  <si>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</si>
  <si>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</si>
  <si>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LN  DB  Size</t>
  </si>
  <si>
    <t>No of NSF Files</t>
  </si>
  <si>
    <t>No of Fields</t>
  </si>
  <si>
    <t>No of Scripts</t>
  </si>
  <si>
    <t>View/Forms/Screens</t>
  </si>
  <si>
    <t>Workflows/
Business  rules/
Customization</t>
  </si>
  <si>
    <t>Webservices</t>
  </si>
  <si>
    <t>No of Documents</t>
  </si>
  <si>
    <t>&lt;=5 GB</t>
  </si>
  <si>
    <t>&lt;=5</t>
  </si>
  <si>
    <t>&lt;= 8</t>
  </si>
  <si>
    <t>1. View/Forms are built with O365 Sharepoint out of the box (OOB) features
2. script includes - simple database script count, simple Agent count, simple script library count, profile docs count</t>
  </si>
  <si>
    <t>&gt;5 GB and &lt;= 10 GB</t>
  </si>
  <si>
    <t>&lt;=10</t>
  </si>
  <si>
    <t>&lt;=12</t>
  </si>
  <si>
    <t>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</si>
  <si>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</si>
  <si>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</si>
  <si>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</si>
  <si>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</si>
  <si>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</si>
  <si>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</si>
  <si>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</si>
  <si>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</si>
  <si>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</si>
  <si>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</si>
  <si>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</si>
  <si>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</si>
  <si>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</si>
  <si>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</si>
  <si>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</si>
  <si>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</si>
  <si>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</si>
  <si>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</si>
  <si>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</si>
  <si>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</si>
  <si>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</si>
  <si>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</si>
  <si>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</si>
  <si>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</si>
  <si>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</si>
  <si>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</si>
  <si>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</si>
  <si>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</si>
  <si>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</si>
  <si>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</si>
  <si>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</si>
  <si>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</si>
  <si>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</si>
  <si>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</si>
  <si>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</si>
  <si>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</si>
  <si>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</si>
  <si>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</si>
  <si>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</si>
  <si>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</si>
  <si>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</si>
  <si>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</si>
  <si>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</si>
  <si>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</si>
  <si>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</si>
  <si>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</si>
  <si>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</si>
  <si>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</si>
  <si>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</si>
  <si>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</si>
  <si>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</si>
  <si>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</si>
  <si>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</si>
  <si>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</si>
  <si>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</si>
  <si>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</si>
  <si>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</si>
  <si>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</si>
  <si>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</si>
  <si>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</si>
  <si>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</si>
  <si>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</si>
  <si>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</si>
  <si>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</si>
  <si>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</si>
  <si>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</si>
  <si>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</si>
  <si>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</si>
  <si>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</si>
  <si>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</si>
  <si>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</si>
  <si>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</si>
  <si>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</si>
  <si>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</si>
  <si>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</si>
  <si>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</si>
  <si>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</si>
  <si>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</si>
  <si>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</si>
  <si>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</si>
  <si>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</si>
  <si>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</si>
  <si>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</si>
  <si>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</si>
  <si>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</si>
  <si>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</si>
  <si>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</si>
  <si>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</si>
  <si>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</si>
  <si>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</si>
  <si>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</si>
  <si>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</si>
  <si>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</si>
  <si>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</si>
  <si>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</si>
  <si>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</si>
  <si>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</si>
  <si>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</si>
  <si>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</si>
  <si>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</si>
  <si>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</si>
  <si>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</si>
  <si>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</si>
  <si>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</si>
  <si>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</si>
  <si>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</si>
  <si>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</si>
  <si>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</si>
  <si>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</si>
  <si>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</si>
  <si>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</si>
  <si>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</si>
  <si>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</si>
  <si>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</si>
  <si>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</si>
  <si>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</si>
  <si>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</si>
  <si>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</si>
  <si>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</si>
  <si>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</si>
  <si>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</si>
  <si>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</si>
  <si>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</si>
  <si>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</si>
  <si>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</si>
  <si>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</si>
  <si>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</si>
  <si>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</si>
  <si>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</si>
  <si>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</si>
  <si>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</si>
  <si>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</si>
  <si>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</si>
  <si>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</si>
  <si>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</si>
  <si>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</si>
  <si>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</si>
  <si>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</si>
  <si>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</si>
  <si>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</si>
  <si>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</si>
  <si>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</si>
  <si>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</si>
  <si>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</si>
  <si>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</si>
  <si>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</si>
  <si>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</si>
  <si>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</si>
  <si>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</si>
  <si>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</si>
  <si>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</si>
  <si>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</si>
  <si>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</si>
  <si>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</si>
  <si>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</si>
  <si>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</si>
  <si>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</si>
  <si>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</si>
  <si>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</si>
  <si>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</si>
  <si>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</si>
  <si>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</si>
  <si>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</si>
  <si>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</si>
  <si>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</si>
  <si>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</si>
  <si>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</si>
  <si>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</si>
  <si>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</si>
  <si>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</si>
  <si>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</si>
  <si>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</si>
  <si>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</si>
  <si>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</si>
  <si>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</si>
  <si>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</si>
  <si>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</si>
  <si>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</si>
  <si>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</si>
  <si>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</si>
  <si>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</si>
  <si>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</si>
  <si>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rPr>
        <b/>
        <sz val="14"/>
        <color theme="1"/>
        <rFont val="Calibri"/>
        <family val="2"/>
        <scheme val="minor"/>
      </rPr>
      <t xml:space="preserve">(Complexity Level for a factor /Complexity level for Max estimate)*Complex to Simple Ratio*Weight for the factor
</t>
    </r>
    <r>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</si>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</sst>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_-* #,##0.00_-;\-* #,##0.00_-;_-* &quot;-&quot;??_-;_-@_-"/>
    <numFmt numFmtId="165" formatCode="0.0"/>
    <numFmt numFmtId="166" formatCode="0.0%"/>
    <numFmt numFmtId="167" formatCode="0.000%"/>
  </numFmts>
  <fonts count="51" x14ac:knownFonts="1">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
      <i/>
      <sz val="8"/>
      <color theme="1"/>
      <name val="Calibri"/>
      <family val="2"/>
      <scheme val="minor"/>
    </font>
    <font>
      <b/>
      <i/>
      <sz val="8"/>
      <color theme="0"/>
      <name val="Calibri"/>
      <family val="2"/>
      <scheme val="minor"/>
    </font>
    <font>
      <sz val="7"/>
      <color theme="1"/>
      <name val="Times New Roman"/>
      <family val="1"/>
    </font>
    <font>
      <b/>
      <sz val="8"/>
      <color rgb="FF000000"/>
      <name val="Calibri"/>
      <family val="2"/>
    </font>
    <font>
      <sz val="8"/>
      <color rgb="FF000000"/>
      <name val="Calibri"/>
      <family val="2"/>
    </font>
    <font>
      <sz val="8"/>
      <color rgb="FFFF0000"/>
      <name val="Calibri"/>
      <family val="2"/>
    </font>
    <font>
      <sz val="9"/>
      <color indexed="81"/>
      <name val="Tahoma"/>
      <family val="2"/>
    </font>
    <font>
      <b/>
      <sz val="8"/>
      <color indexed="81"/>
      <name val="Tahoma"/>
      <family val="2"/>
    </font>
    <font>
      <sz val="8"/>
      <color indexed="81"/>
      <name val="Tahoma"/>
      <family val="2"/>
    </font>
  </fonts>
  <fills count="46">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44" fontId="4" fillId="0" borderId="0"/>
    <xf numFmtId="0" fontId="20" fillId="26" borderId="39"/>
    <xf numFmtId="9" fontId="4" fillId="0" borderId="0"/>
  </cellStyleXfs>
  <cellXfs count="595">
    <xf numFmtId="0" fontId="0" fillId="0" borderId="0" xfId="0" applyNumberFormat="1" applyFont="1" applyFill="1" applyBorder="1"/>
    <xf numFmtId="0" fontId="7" fillId="0" borderId="3" xfId="0" applyNumberFormat="1" applyFont="1" applyFill="1" applyBorder="1" applyAlignment="1">
      <alignment horizontal="left" vertical="center" wrapText="1" readingOrder="1"/>
    </xf>
    <xf numFmtId="0" fontId="1" fillId="0" borderId="0" xfId="0" applyNumberFormat="1" applyFont="1" applyFill="1" applyBorder="1"/>
    <xf numFmtId="0" fontId="8" fillId="0" borderId="4" xfId="0" applyNumberFormat="1" applyFont="1" applyFill="1" applyBorder="1" applyAlignment="1">
      <alignment horizontal="left" vertical="center" wrapText="1" readingOrder="1"/>
    </xf>
    <xf numFmtId="0" fontId="8" fillId="0" borderId="5" xfId="0" applyNumberFormat="1" applyFont="1" applyFill="1" applyBorder="1" applyAlignment="1">
      <alignment horizontal="left" vertical="center" wrapText="1" readingOrder="1"/>
    </xf>
    <xf numFmtId="0" fontId="9" fillId="0" borderId="0" xfId="0" applyNumberFormat="1" applyFont="1" applyFill="1" applyBorder="1" applyAlignment="1">
      <alignment horizontal="left" vertical="center" wrapText="1" readingOrder="1"/>
    </xf>
    <xf numFmtId="0" fontId="10" fillId="0" borderId="4" xfId="0" applyNumberFormat="1" applyFont="1" applyFill="1" applyBorder="1" applyAlignment="1">
      <alignment horizontal="left" vertical="center" wrapText="1" readingOrder="1"/>
    </xf>
    <xf numFmtId="0" fontId="11" fillId="0" borderId="4" xfId="0" applyNumberFormat="1" applyFont="1" applyFill="1" applyBorder="1" applyAlignment="1">
      <alignment vertical="top" wrapText="1"/>
    </xf>
    <xf numFmtId="0" fontId="10" fillId="0" borderId="5" xfId="0" applyNumberFormat="1" applyFont="1" applyFill="1" applyBorder="1" applyAlignment="1">
      <alignment horizontal="left" vertical="center" wrapText="1" readingOrder="1"/>
    </xf>
    <xf numFmtId="0" fontId="11" fillId="0" borderId="5" xfId="0" applyNumberFormat="1" applyFont="1" applyFill="1" applyBorder="1" applyAlignment="1">
      <alignment vertical="top" wrapText="1"/>
    </xf>
    <xf numFmtId="0" fontId="2" fillId="0" borderId="0" xfId="0" applyNumberFormat="1" applyFont="1" applyFill="1" applyBorder="1"/>
    <xf numFmtId="0" fontId="8" fillId="0" borderId="6" xfId="0" applyNumberFormat="1" applyFont="1" applyFill="1" applyBorder="1" applyAlignment="1">
      <alignment horizontal="left" vertical="center" wrapText="1" readingOrder="1"/>
    </xf>
    <xf numFmtId="0" fontId="2" fillId="0" borderId="7" xfId="0" applyNumberFormat="1" applyFont="1" applyFill="1" applyBorder="1"/>
    <xf numFmtId="0" fontId="12" fillId="0" borderId="0" xfId="0" applyNumberFormat="1" applyFont="1" applyFill="1" applyBorder="1" applyAlignment="1">
      <alignment horizontal="left" vertical="center" wrapText="1" readingOrder="1"/>
    </xf>
    <xf numFmtId="0" fontId="0" fillId="0" borderId="0" xfId="0" applyNumberFormat="1" applyFont="1" applyFill="1" applyBorder="1"/>
    <xf numFmtId="0" fontId="0" fillId="0" borderId="0" xfId="0" applyNumberFormat="1" applyFont="1" applyFill="1" applyBorder="1" applyAlignment="1">
      <alignment horizontal="center"/>
    </xf>
    <xf numFmtId="0" fontId="5" fillId="0" borderId="8" xfId="0" applyNumberFormat="1" applyFont="1" applyFill="1" applyBorder="1" applyAlignment="1">
      <alignment horizontal="center" wrapText="1"/>
    </xf>
    <xf numFmtId="0" fontId="1" fillId="0" borderId="1" xfId="0" applyNumberFormat="1" applyFont="1" applyFill="1" applyBorder="1"/>
    <xf numFmtId="0" fontId="0" fillId="0" borderId="1" xfId="0" applyNumberFormat="1" applyFont="1" applyFill="1" applyBorder="1" applyAlignment="1">
      <alignment horizontal="center" vertical="center"/>
    </xf>
    <xf numFmtId="0" fontId="5" fillId="0" borderId="8" xfId="0" applyNumberFormat="1" applyFont="1" applyFill="1" applyBorder="1" applyAlignment="1">
      <alignment horizontal="center" wrapText="1"/>
    </xf>
    <xf numFmtId="0" fontId="5" fillId="5" borderId="8" xfId="0" applyNumberFormat="1" applyFont="1" applyFill="1" applyBorder="1" applyAlignment="1">
      <alignment horizontal="center" wrapText="1"/>
    </xf>
    <xf numFmtId="0" fontId="2" fillId="0" borderId="1" xfId="0" applyNumberFormat="1" applyFont="1" applyFill="1" applyBorder="1"/>
    <xf numFmtId="9" fontId="13" fillId="0" borderId="1" xfId="0" applyNumberFormat="1" applyFont="1" applyFill="1" applyBorder="1" applyAlignment="1">
      <alignment horizontal="center"/>
    </xf>
    <xf numFmtId="9" fontId="1" fillId="0" borderId="0" xfId="5" applyNumberFormat="1" applyFont="1" applyFill="1" applyBorder="1"/>
    <xf numFmtId="0" fontId="5" fillId="0" borderId="0" xfId="0" applyNumberFormat="1" applyFont="1" applyFill="1" applyBorder="1" applyAlignment="1">
      <alignment textRotation="45"/>
    </xf>
    <xf numFmtId="17" fontId="5" fillId="0" borderId="10" xfId="0" applyNumberFormat="1" applyFont="1" applyFill="1" applyBorder="1" applyAlignment="1">
      <alignment textRotation="45"/>
    </xf>
    <xf numFmtId="17" fontId="5" fillId="0" borderId="11" xfId="0" applyNumberFormat="1" applyFont="1" applyFill="1" applyBorder="1" applyAlignment="1">
      <alignment textRotation="45"/>
    </xf>
    <xf numFmtId="17" fontId="5" fillId="0" borderId="12" xfId="0" applyNumberFormat="1" applyFont="1" applyFill="1" applyBorder="1" applyAlignment="1">
      <alignment textRotation="45"/>
    </xf>
    <xf numFmtId="9" fontId="0" fillId="0" borderId="0" xfId="0" applyNumberFormat="1" applyFont="1" applyFill="1" applyBorder="1"/>
    <xf numFmtId="165" fontId="0" fillId="0" borderId="0" xfId="0" applyNumberFormat="1" applyFont="1" applyFill="1" applyBorder="1"/>
    <xf numFmtId="0" fontId="3" fillId="4" borderId="2" xfId="0" applyNumberFormat="1" applyFont="1" applyFill="1" applyBorder="1" applyAlignment="1">
      <alignment vertical="top"/>
    </xf>
    <xf numFmtId="0" fontId="13" fillId="2" borderId="2" xfId="0" applyNumberFormat="1" applyFont="1" applyFill="1" applyBorder="1" applyAlignment="1">
      <alignment horizontal="left" vertical="top"/>
    </xf>
    <xf numFmtId="17" fontId="5" fillId="3" borderId="11" xfId="0" applyNumberFormat="1" applyFont="1" applyFill="1" applyBorder="1" applyAlignment="1">
      <alignment textRotation="45"/>
    </xf>
    <xf numFmtId="17" fontId="5" fillId="6" borderId="11" xfId="0" applyNumberFormat="1" applyFont="1" applyFill="1" applyBorder="1" applyAlignment="1">
      <alignment textRotation="45"/>
    </xf>
    <xf numFmtId="17" fontId="5" fillId="6" borderId="12" xfId="0" applyNumberFormat="1" applyFont="1" applyFill="1" applyBorder="1" applyAlignment="1">
      <alignment textRotation="45"/>
    </xf>
    <xf numFmtId="0" fontId="5" fillId="6" borderId="0" xfId="0" applyNumberFormat="1" applyFont="1" applyFill="1" applyBorder="1" applyAlignment="1">
      <alignment textRotation="45"/>
    </xf>
    <xf numFmtId="0" fontId="0" fillId="0" borderId="0" xfId="0" applyNumberFormat="1" applyFont="1" applyFill="1" applyBorder="1"/>
    <xf numFmtId="0" fontId="6" fillId="0" borderId="0" xfId="0" applyNumberFormat="1" applyFont="1" applyFill="1" applyBorder="1"/>
    <xf numFmtId="0" fontId="1" fillId="0" borderId="0" xfId="0" applyNumberFormat="1" applyFont="1" applyFill="1" applyBorder="1" applyAlignment="1">
      <alignment horizontal="right"/>
    </xf>
    <xf numFmtId="0" fontId="0" fillId="0" borderId="0" xfId="0" applyNumberFormat="1" applyFont="1" applyFill="1" applyBorder="1"/>
    <xf numFmtId="0" fontId="1" fillId="0" borderId="0" xfId="0" applyNumberFormat="1" applyFont="1" applyFill="1" applyBorder="1" applyAlignment="1">
      <alignment wrapText="1"/>
    </xf>
    <xf numFmtId="0" fontId="0" fillId="3" borderId="20" xfId="0" applyNumberFormat="1" applyFont="1" applyFill="1" applyBorder="1"/>
    <xf numFmtId="0" fontId="0" fillId="3" borderId="21" xfId="0" applyNumberFormat="1" applyFont="1" applyFill="1" applyBorder="1"/>
    <xf numFmtId="2" fontId="1" fillId="0" borderId="0" xfId="0" applyNumberFormat="1" applyFont="1" applyFill="1" applyBorder="1" applyAlignment="1">
      <alignment wrapText="1"/>
    </xf>
    <xf numFmtId="2" fontId="0" fillId="0" borderId="0" xfId="0" applyNumberFormat="1" applyFont="1" applyFill="1" applyBorder="1"/>
    <xf numFmtId="1" fontId="0" fillId="0" borderId="0" xfId="0" applyNumberFormat="1" applyFont="1" applyFill="1" applyBorder="1"/>
    <xf numFmtId="0" fontId="0" fillId="0" borderId="0" xfId="0" applyNumberFormat="1" applyFont="1" applyFill="1" applyBorder="1" applyAlignment="1">
      <alignment wrapText="1"/>
    </xf>
    <xf numFmtId="0" fontId="2" fillId="7" borderId="23" xfId="0" applyNumberFormat="1" applyFont="1" applyFill="1" applyBorder="1" applyAlignment="1">
      <alignment horizontal="center" vertical="top"/>
    </xf>
    <xf numFmtId="0" fontId="2" fillId="7" borderId="7" xfId="0" applyNumberFormat="1" applyFont="1" applyFill="1" applyBorder="1" applyAlignment="1">
      <alignment vertical="top" wrapText="1"/>
    </xf>
    <xf numFmtId="0" fontId="2" fillId="7" borderId="25" xfId="0" applyNumberFormat="1" applyFont="1" applyFill="1" applyBorder="1" applyAlignment="1">
      <alignment vertical="top" wrapText="1"/>
    </xf>
    <xf numFmtId="0" fontId="2" fillId="7" borderId="30" xfId="0" applyNumberFormat="1" applyFont="1" applyFill="1" applyBorder="1" applyAlignment="1">
      <alignment vertical="top" wrapText="1"/>
    </xf>
    <xf numFmtId="0" fontId="2" fillId="7" borderId="31" xfId="0" applyNumberFormat="1" applyFont="1" applyFill="1" applyBorder="1" applyAlignment="1">
      <alignment vertical="top" wrapText="1"/>
    </xf>
    <xf numFmtId="0" fontId="2" fillId="7" borderId="32" xfId="0" applyNumberFormat="1" applyFont="1" applyFill="1" applyBorder="1" applyAlignment="1">
      <alignment vertical="top" wrapText="1"/>
    </xf>
    <xf numFmtId="0" fontId="2" fillId="7" borderId="24" xfId="0" applyNumberFormat="1" applyFont="1" applyFill="1" applyBorder="1" applyAlignment="1">
      <alignment horizontal="left"/>
    </xf>
    <xf numFmtId="0" fontId="2" fillId="7" borderId="7" xfId="0" applyNumberFormat="1" applyFont="1" applyFill="1" applyBorder="1" applyAlignment="1">
      <alignment vertical="top"/>
    </xf>
    <xf numFmtId="0" fontId="2" fillId="18" borderId="1" xfId="0" applyNumberFormat="1" applyFont="1" applyFill="1" applyBorder="1" applyAlignment="1">
      <alignment horizontal="center" vertical="center" wrapText="1"/>
    </xf>
    <xf numFmtId="0" fontId="2" fillId="18" borderId="1" xfId="0" applyNumberFormat="1" applyFont="1" applyFill="1" applyBorder="1" applyAlignment="1">
      <alignment horizontal="center" vertical="top" wrapText="1"/>
    </xf>
    <xf numFmtId="0" fontId="2" fillId="7" borderId="15" xfId="0" applyNumberFormat="1" applyFont="1" applyFill="1" applyBorder="1" applyAlignment="1">
      <alignment vertical="top" wrapText="1"/>
    </xf>
    <xf numFmtId="0" fontId="2" fillId="7" borderId="1" xfId="0" applyNumberFormat="1" applyFont="1" applyFill="1" applyBorder="1" applyAlignment="1">
      <alignment horizontal="center" vertical="center" wrapText="1"/>
    </xf>
    <xf numFmtId="0" fontId="2" fillId="7" borderId="8" xfId="0" applyNumberFormat="1" applyFont="1" applyFill="1" applyBorder="1" applyAlignment="1">
      <alignment horizontal="center" vertical="center" wrapText="1"/>
    </xf>
    <xf numFmtId="166" fontId="1" fillId="0" borderId="2" xfId="0" applyNumberFormat="1" applyFont="1" applyFill="1" applyBorder="1" applyAlignment="1">
      <alignment horizontal="center" vertical="center"/>
    </xf>
    <xf numFmtId="0" fontId="15" fillId="23" borderId="1" xfId="0" applyNumberFormat="1" applyFont="1" applyFill="1" applyBorder="1" applyAlignment="1">
      <alignment horizontal="center" vertical="center" wrapText="1"/>
    </xf>
    <xf numFmtId="0" fontId="0" fillId="0" borderId="1" xfId="0" applyNumberFormat="1" applyFont="1" applyFill="1" applyBorder="1" applyAlignment="1">
      <alignment wrapText="1"/>
    </xf>
    <xf numFmtId="0" fontId="6" fillId="21" borderId="1" xfId="0" applyNumberFormat="1" applyFont="1" applyFill="1" applyBorder="1" applyAlignment="1">
      <alignment horizontal="left" vertical="center" wrapText="1"/>
    </xf>
    <xf numFmtId="0" fontId="0" fillId="18" borderId="1" xfId="0" applyNumberFormat="1" applyFont="1" applyFill="1" applyBorder="1" applyAlignment="1">
      <alignment horizontal="left" vertical="center" wrapText="1"/>
    </xf>
    <xf numFmtId="0" fontId="6" fillId="0" borderId="1" xfId="0" applyNumberFormat="1" applyFont="1" applyFill="1" applyBorder="1" applyAlignment="1">
      <alignment wrapText="1"/>
    </xf>
    <xf numFmtId="0" fontId="17" fillId="25" borderId="0" xfId="0" applyNumberFormat="1" applyFont="1" applyFill="1" applyBorder="1"/>
    <xf numFmtId="0" fontId="17" fillId="25" borderId="0" xfId="0" applyNumberFormat="1" applyFont="1" applyFill="1" applyBorder="1" applyAlignment="1">
      <alignment wrapText="1"/>
    </xf>
    <xf numFmtId="2" fontId="17" fillId="25" borderId="0" xfId="0" applyNumberFormat="1" applyFont="1" applyFill="1" applyBorder="1" applyAlignment="1">
      <alignment wrapText="1"/>
    </xf>
    <xf numFmtId="0" fontId="0" fillId="24" borderId="1" xfId="0" applyNumberFormat="1" applyFont="1" applyFill="1" applyBorder="1"/>
    <xf numFmtId="16" fontId="0" fillId="24" borderId="1" xfId="0" applyNumberFormat="1" applyFont="1" applyFill="1" applyBorder="1"/>
    <xf numFmtId="0" fontId="0" fillId="0" borderId="1" xfId="0" applyNumberFormat="1" applyFont="1" applyFill="1" applyBorder="1"/>
    <xf numFmtId="2" fontId="0" fillId="24" borderId="1" xfId="0" applyNumberFormat="1" applyFont="1" applyFill="1" applyBorder="1"/>
    <xf numFmtId="1" fontId="0" fillId="0" borderId="1" xfId="0" applyNumberFormat="1" applyFont="1" applyFill="1" applyBorder="1"/>
    <xf numFmtId="0" fontId="0" fillId="2" borderId="1" xfId="0" applyNumberFormat="1" applyFont="1" applyFill="1" applyBorder="1" applyAlignment="1">
      <alignment wrapText="1"/>
    </xf>
    <xf numFmtId="0" fontId="0" fillId="16" borderId="1" xfId="0" applyNumberFormat="1" applyFont="1" applyFill="1" applyBorder="1"/>
    <xf numFmtId="2" fontId="0" fillId="16" borderId="1" xfId="0" applyNumberFormat="1" applyFont="1" applyFill="1" applyBorder="1"/>
    <xf numFmtId="0" fontId="0" fillId="2" borderId="1" xfId="0" applyNumberFormat="1" applyFont="1" applyFill="1" applyBorder="1"/>
    <xf numFmtId="0" fontId="0" fillId="21" borderId="1" xfId="0" applyNumberFormat="1" applyFont="1" applyFill="1" applyBorder="1"/>
    <xf numFmtId="0" fontId="0" fillId="11" borderId="1" xfId="0" applyNumberFormat="1" applyFont="1" applyFill="1" applyBorder="1"/>
    <xf numFmtId="0" fontId="0" fillId="10" borderId="1" xfId="0" applyNumberFormat="1" applyFont="1" applyFill="1" applyBorder="1"/>
    <xf numFmtId="0" fontId="0" fillId="12" borderId="1" xfId="0" applyNumberFormat="1" applyFont="1" applyFill="1" applyBorder="1"/>
    <xf numFmtId="0" fontId="0" fillId="19" borderId="1" xfId="0" applyNumberFormat="1" applyFont="1" applyFill="1" applyBorder="1"/>
    <xf numFmtId="0" fontId="0" fillId="17" borderId="1" xfId="0" applyNumberFormat="1" applyFont="1" applyFill="1" applyBorder="1"/>
    <xf numFmtId="0" fontId="0" fillId="13" borderId="1" xfId="0" applyNumberFormat="1" applyFont="1" applyFill="1" applyBorder="1"/>
    <xf numFmtId="0" fontId="0" fillId="18" borderId="1" xfId="0" applyNumberFormat="1" applyFont="1" applyFill="1" applyBorder="1"/>
    <xf numFmtId="9" fontId="0" fillId="9" borderId="1" xfId="0" applyNumberFormat="1" applyFont="1" applyFill="1" applyBorder="1"/>
    <xf numFmtId="9" fontId="0" fillId="9" borderId="1" xfId="0" applyNumberFormat="1" applyFont="1" applyFill="1" applyBorder="1" applyAlignment="1">
      <alignment horizontal="right"/>
    </xf>
    <xf numFmtId="0" fontId="17" fillId="20" borderId="0" xfId="0" applyNumberFormat="1" applyFont="1" applyFill="1" applyBorder="1" applyAlignment="1">
      <alignment wrapText="1"/>
    </xf>
    <xf numFmtId="0" fontId="1" fillId="12" borderId="1" xfId="0" applyNumberFormat="1" applyFont="1" applyFill="1" applyBorder="1" applyAlignment="1">
      <alignment wrapText="1"/>
    </xf>
    <xf numFmtId="0" fontId="1" fillId="21" borderId="1" xfId="0" applyNumberFormat="1" applyFont="1" applyFill="1" applyBorder="1" applyAlignment="1">
      <alignment wrapText="1"/>
    </xf>
    <xf numFmtId="0" fontId="1" fillId="18" borderId="1" xfId="0" applyNumberFormat="1" applyFont="1" applyFill="1" applyBorder="1" applyAlignment="1">
      <alignment wrapText="1"/>
    </xf>
    <xf numFmtId="0" fontId="1" fillId="17" borderId="1" xfId="0" applyNumberFormat="1" applyFont="1" applyFill="1" applyBorder="1" applyAlignment="1">
      <alignment wrapText="1"/>
    </xf>
    <xf numFmtId="0" fontId="1" fillId="14" borderId="1" xfId="0" applyNumberFormat="1" applyFont="1" applyFill="1" applyBorder="1" applyAlignment="1">
      <alignment wrapText="1"/>
    </xf>
    <xf numFmtId="0" fontId="1" fillId="9" borderId="1" xfId="0" applyNumberFormat="1" applyFont="1" applyFill="1" applyBorder="1" applyAlignment="1">
      <alignment wrapText="1"/>
    </xf>
    <xf numFmtId="0" fontId="1" fillId="15" borderId="1" xfId="0" applyNumberFormat="1" applyFont="1" applyFill="1" applyBorder="1" applyAlignment="1">
      <alignment wrapText="1"/>
    </xf>
    <xf numFmtId="0" fontId="1" fillId="2" borderId="1" xfId="0" applyNumberFormat="1" applyFont="1" applyFill="1" applyBorder="1" applyAlignment="1">
      <alignment wrapText="1"/>
    </xf>
    <xf numFmtId="0" fontId="1" fillId="13" borderId="1" xfId="0" applyNumberFormat="1" applyFont="1" applyFill="1" applyBorder="1" applyAlignment="1">
      <alignment wrapText="1"/>
    </xf>
    <xf numFmtId="0" fontId="1" fillId="16" borderId="1" xfId="0" applyNumberFormat="1" applyFont="1" applyFill="1" applyBorder="1" applyAlignment="1">
      <alignment wrapText="1"/>
    </xf>
    <xf numFmtId="0" fontId="1" fillId="10" borderId="1" xfId="0" applyNumberFormat="1" applyFont="1" applyFill="1" applyBorder="1" applyAlignment="1">
      <alignment wrapText="1"/>
    </xf>
    <xf numFmtId="0" fontId="1" fillId="19" borderId="1" xfId="0" applyNumberFormat="1" applyFont="1" applyFill="1" applyBorder="1" applyAlignment="1">
      <alignment wrapText="1"/>
    </xf>
    <xf numFmtId="0" fontId="1" fillId="11" borderId="1" xfId="0" applyNumberFormat="1" applyFont="1" applyFill="1" applyBorder="1" applyAlignment="1">
      <alignment wrapText="1"/>
    </xf>
    <xf numFmtId="0" fontId="0" fillId="14" borderId="1" xfId="0" applyNumberFormat="1" applyFont="1" applyFill="1" applyBorder="1"/>
    <xf numFmtId="0" fontId="0" fillId="9" borderId="1" xfId="0" applyNumberFormat="1" applyFont="1" applyFill="1" applyBorder="1"/>
    <xf numFmtId="0" fontId="0" fillId="15" borderId="1" xfId="0" applyNumberFormat="1" applyFont="1" applyFill="1" applyBorder="1"/>
    <xf numFmtId="16" fontId="0" fillId="16" borderId="1" xfId="0" applyNumberFormat="1" applyFont="1" applyFill="1" applyBorder="1"/>
    <xf numFmtId="16" fontId="0" fillId="17" borderId="1" xfId="0" quotePrefix="1" applyNumberFormat="1" applyFont="1" applyFill="1" applyBorder="1"/>
    <xf numFmtId="16" fontId="0" fillId="10" borderId="1" xfId="0" quotePrefix="1" applyNumberFormat="1" applyFont="1" applyFill="1" applyBorder="1"/>
    <xf numFmtId="16" fontId="0" fillId="13" borderId="1" xfId="0" applyNumberFormat="1" applyFont="1" applyFill="1" applyBorder="1"/>
    <xf numFmtId="0" fontId="0" fillId="17" borderId="1" xfId="0" quotePrefix="1" applyNumberFormat="1" applyFont="1" applyFill="1" applyBorder="1"/>
    <xf numFmtId="0" fontId="0" fillId="10" borderId="1" xfId="0" quotePrefix="1" applyNumberFormat="1" applyFont="1" applyFill="1" applyBorder="1"/>
    <xf numFmtId="0" fontId="6" fillId="19" borderId="1" xfId="0" applyNumberFormat="1" applyFont="1" applyFill="1" applyBorder="1"/>
    <xf numFmtId="0" fontId="0" fillId="19" borderId="1" xfId="0" applyNumberFormat="1" applyFont="1" applyFill="1" applyBorder="1"/>
    <xf numFmtId="0" fontId="19" fillId="0" borderId="0" xfId="0" applyNumberFormat="1" applyFont="1" applyFill="1" applyBorder="1" applyAlignment="1">
      <alignment wrapText="1"/>
    </xf>
    <xf numFmtId="0" fontId="18" fillId="0" borderId="0" xfId="0" applyNumberFormat="1" applyFont="1" applyFill="1" applyBorder="1" applyAlignment="1">
      <alignment wrapText="1"/>
    </xf>
    <xf numFmtId="0" fontId="1" fillId="0" borderId="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xf>
    <xf numFmtId="0" fontId="0" fillId="0" borderId="0" xfId="0" applyNumberFormat="1" applyFont="1" applyFill="1" applyBorder="1"/>
    <xf numFmtId="0" fontId="0" fillId="0" borderId="1" xfId="0" applyNumberFormat="1" applyFont="1" applyFill="1" applyBorder="1" applyAlignment="1">
      <alignment vertical="top" wrapText="1"/>
    </xf>
    <xf numFmtId="0" fontId="0" fillId="0" borderId="13" xfId="0" applyNumberFormat="1" applyFont="1" applyFill="1" applyBorder="1" applyAlignment="1">
      <alignment vertical="top" wrapText="1"/>
    </xf>
    <xf numFmtId="0" fontId="0" fillId="0" borderId="14" xfId="0" applyNumberFormat="1" applyFont="1" applyFill="1" applyBorder="1" applyAlignment="1">
      <alignment vertical="top" wrapText="1"/>
    </xf>
    <xf numFmtId="0" fontId="0" fillId="0" borderId="47" xfId="0" applyNumberFormat="1" applyFont="1" applyFill="1" applyBorder="1" applyAlignment="1">
      <alignment horizontal="right" vertical="top"/>
    </xf>
    <xf numFmtId="0" fontId="0" fillId="0" borderId="43" xfId="0" applyNumberFormat="1" applyFont="1" applyFill="1" applyBorder="1" applyAlignment="1" applyProtection="1">
      <alignment vertical="top"/>
      <protection locked="0"/>
    </xf>
    <xf numFmtId="0" fontId="0" fillId="0" borderId="44" xfId="0" applyNumberFormat="1" applyFont="1" applyFill="1" applyBorder="1" applyAlignment="1">
      <alignment wrapText="1"/>
    </xf>
    <xf numFmtId="0" fontId="21" fillId="0" borderId="51" xfId="0" applyNumberFormat="1" applyFont="1" applyFill="1" applyBorder="1" applyAlignment="1">
      <alignment horizontal="left" vertical="top" wrapText="1"/>
    </xf>
    <xf numFmtId="0" fontId="0" fillId="0" borderId="44" xfId="0" applyNumberFormat="1" applyFont="1" applyFill="1" applyBorder="1" applyAlignment="1">
      <alignment vertical="top" wrapText="1"/>
    </xf>
    <xf numFmtId="0" fontId="0" fillId="0" borderId="51" xfId="0" applyNumberFormat="1" applyFont="1" applyFill="1" applyBorder="1" applyAlignment="1">
      <alignment horizontal="left" vertical="top" wrapText="1"/>
    </xf>
    <xf numFmtId="0" fontId="0" fillId="0" borderId="43" xfId="0" applyNumberFormat="1" applyFont="1" applyFill="1" applyBorder="1" applyAlignment="1">
      <alignment vertical="top"/>
    </xf>
    <xf numFmtId="0" fontId="0" fillId="0" borderId="45" xfId="0" applyNumberFormat="1" applyFont="1" applyFill="1" applyBorder="1" applyAlignment="1">
      <alignment vertical="top"/>
    </xf>
    <xf numFmtId="0" fontId="0" fillId="0" borderId="44" xfId="0" applyNumberFormat="1" applyFont="1" applyFill="1" applyBorder="1" applyAlignment="1">
      <alignment wrapText="1"/>
    </xf>
    <xf numFmtId="0" fontId="0" fillId="0" borderId="44" xfId="0" applyNumberFormat="1" applyFont="1" applyFill="1" applyBorder="1" applyAlignment="1">
      <alignment vertical="top" wrapText="1"/>
    </xf>
    <xf numFmtId="0" fontId="0" fillId="0" borderId="52" xfId="0" applyNumberFormat="1" applyFont="1" applyFill="1" applyBorder="1" applyAlignment="1">
      <alignment vertical="top" wrapText="1"/>
    </xf>
    <xf numFmtId="0" fontId="0" fillId="0" borderId="52" xfId="0" applyNumberFormat="1" applyFont="1" applyFill="1" applyBorder="1" applyAlignment="1">
      <alignment wrapText="1"/>
    </xf>
    <xf numFmtId="0" fontId="0" fillId="0" borderId="53" xfId="0" applyNumberFormat="1" applyFont="1" applyFill="1" applyBorder="1" applyAlignment="1">
      <alignment horizontal="left" vertical="top" wrapText="1"/>
    </xf>
    <xf numFmtId="0" fontId="0" fillId="0" borderId="54" xfId="0" applyNumberFormat="1" applyFont="1" applyFill="1" applyBorder="1" applyAlignment="1">
      <alignment vertical="top"/>
    </xf>
    <xf numFmtId="0" fontId="23" fillId="0" borderId="46" xfId="0" applyNumberFormat="1" applyFont="1" applyFill="1" applyBorder="1" applyAlignment="1">
      <alignment horizontal="left" wrapText="1" readingOrder="1"/>
    </xf>
    <xf numFmtId="0" fontId="21" fillId="0" borderId="55" xfId="0" applyNumberFormat="1" applyFont="1" applyFill="1" applyBorder="1" applyAlignment="1">
      <alignment horizontal="left" vertical="top" wrapText="1"/>
    </xf>
    <xf numFmtId="0" fontId="20" fillId="26" borderId="48" xfId="4" applyNumberFormat="1" applyFont="1" applyFill="1" applyBorder="1" applyAlignment="1">
      <alignment horizontal="center"/>
    </xf>
    <xf numFmtId="0" fontId="22" fillId="0" borderId="40" xfId="0" applyNumberFormat="1" applyFont="1" applyFill="1" applyBorder="1" applyAlignment="1">
      <alignment horizontal="center"/>
    </xf>
    <xf numFmtId="0" fontId="22" fillId="0" borderId="41" xfId="0" applyNumberFormat="1" applyFont="1" applyFill="1" applyBorder="1" applyAlignment="1">
      <alignment horizontal="center"/>
    </xf>
    <xf numFmtId="0" fontId="20" fillId="26" borderId="49" xfId="4" applyNumberFormat="1" applyFont="1" applyFill="1" applyBorder="1"/>
    <xf numFmtId="0" fontId="20" fillId="26" borderId="51" xfId="4" applyNumberFormat="1" applyFont="1" applyFill="1" applyBorder="1"/>
    <xf numFmtId="0" fontId="0" fillId="0" borderId="1" xfId="0" applyNumberFormat="1" applyFont="1" applyFill="1" applyBorder="1" applyAlignment="1">
      <alignment vertical="top" wrapText="1"/>
    </xf>
    <xf numFmtId="0" fontId="0" fillId="0" borderId="13" xfId="0" applyNumberFormat="1" applyFont="1" applyFill="1" applyBorder="1" applyAlignment="1">
      <alignment vertical="top" wrapText="1"/>
    </xf>
    <xf numFmtId="0" fontId="22" fillId="0" borderId="42" xfId="0" applyNumberFormat="1" applyFont="1" applyFill="1" applyBorder="1" applyAlignment="1">
      <alignment horizontal="center" wrapText="1"/>
    </xf>
    <xf numFmtId="0" fontId="20" fillId="26" borderId="50" xfId="4" applyNumberFormat="1" applyFont="1" applyFill="1" applyBorder="1" applyAlignment="1">
      <alignment wrapText="1"/>
    </xf>
    <xf numFmtId="0" fontId="24" fillId="0" borderId="0" xfId="0" applyNumberFormat="1" applyFont="1" applyFill="1" applyBorder="1"/>
    <xf numFmtId="0" fontId="0" fillId="0" borderId="0" xfId="0" applyNumberFormat="1" applyFont="1" applyFill="1" applyBorder="1" applyAlignment="1">
      <alignment horizontal="center" vertical="top"/>
    </xf>
    <xf numFmtId="0" fontId="0" fillId="18" borderId="1" xfId="0" applyNumberFormat="1" applyFont="1" applyFill="1" applyBorder="1" applyAlignment="1">
      <alignment vertical="center" wrapText="1"/>
    </xf>
    <xf numFmtId="0" fontId="0" fillId="27" borderId="1" xfId="0" applyNumberFormat="1" applyFont="1" applyFill="1" applyBorder="1" applyAlignment="1">
      <alignment vertical="center" wrapText="1"/>
    </xf>
    <xf numFmtId="0" fontId="0" fillId="9" borderId="1" xfId="0" applyNumberFormat="1" applyFont="1" applyFill="1" applyBorder="1" applyAlignment="1">
      <alignment vertical="center" wrapText="1"/>
    </xf>
    <xf numFmtId="0" fontId="0" fillId="28" borderId="1" xfId="0" applyNumberFormat="1" applyFont="1" applyFill="1" applyBorder="1" applyAlignment="1">
      <alignment vertical="center" wrapText="1"/>
    </xf>
    <xf numFmtId="0" fontId="0" fillId="4" borderId="1" xfId="0" applyNumberFormat="1" applyFont="1" applyFill="1" applyBorder="1" applyAlignment="1">
      <alignment horizontal="center" vertical="center"/>
    </xf>
    <xf numFmtId="0" fontId="6" fillId="4" borderId="0" xfId="0" applyNumberFormat="1" applyFont="1" applyFill="1" applyBorder="1" applyAlignment="1">
      <alignment horizontal="center"/>
    </xf>
    <xf numFmtId="0" fontId="0" fillId="29" borderId="1" xfId="0" applyNumberFormat="1" applyFont="1" applyFill="1" applyBorder="1" applyAlignment="1">
      <alignment vertical="center" wrapText="1"/>
    </xf>
    <xf numFmtId="0" fontId="0" fillId="0" borderId="1" xfId="0" applyNumberFormat="1" applyFont="1" applyFill="1" applyBorder="1" applyAlignment="1">
      <alignment horizontal="center" vertical="top"/>
    </xf>
    <xf numFmtId="0" fontId="0" fillId="4" borderId="1" xfId="0" applyNumberFormat="1" applyFont="1" applyFill="1" applyBorder="1"/>
    <xf numFmtId="0" fontId="24" fillId="4" borderId="1" xfId="0" applyNumberFormat="1" applyFont="1" applyFill="1" applyBorder="1"/>
    <xf numFmtId="0" fontId="0" fillId="4" borderId="1" xfId="0" applyNumberFormat="1" applyFont="1" applyFill="1" applyBorder="1" applyAlignment="1">
      <alignment horizontal="center" vertical="top"/>
    </xf>
    <xf numFmtId="0" fontId="0" fillId="29" borderId="1" xfId="0" applyNumberFormat="1" applyFont="1" applyFill="1" applyBorder="1"/>
    <xf numFmtId="0" fontId="0" fillId="29" borderId="1" xfId="0" applyNumberFormat="1" applyFont="1" applyFill="1" applyBorder="1" applyAlignment="1">
      <alignment horizontal="center" vertical="top"/>
    </xf>
    <xf numFmtId="0" fontId="0" fillId="18" borderId="1" xfId="0" applyNumberFormat="1" applyFont="1" applyFill="1" applyBorder="1" applyAlignment="1">
      <alignment horizontal="center" vertical="center"/>
    </xf>
    <xf numFmtId="0" fontId="0" fillId="18" borderId="1" xfId="0" applyNumberFormat="1" applyFont="1" applyFill="1" applyBorder="1" applyAlignment="1">
      <alignment horizontal="center" vertical="top"/>
    </xf>
    <xf numFmtId="0" fontId="0" fillId="22" borderId="1" xfId="0" applyNumberFormat="1" applyFont="1" applyFill="1" applyBorder="1" applyAlignment="1">
      <alignment vertical="center" wrapText="1"/>
    </xf>
    <xf numFmtId="0" fontId="0" fillId="22" borderId="1" xfId="0" applyNumberFormat="1" applyFont="1" applyFill="1" applyBorder="1" applyAlignment="1">
      <alignment horizontal="center" vertical="center"/>
    </xf>
    <xf numFmtId="0" fontId="0" fillId="22" borderId="1" xfId="0" applyNumberFormat="1" applyFont="1" applyFill="1" applyBorder="1" applyAlignment="1">
      <alignment horizontal="center" vertical="top"/>
    </xf>
    <xf numFmtId="0" fontId="0" fillId="22" borderId="1" xfId="0" applyNumberFormat="1" applyFont="1" applyFill="1" applyBorder="1"/>
    <xf numFmtId="0" fontId="0" fillId="9" borderId="1" xfId="0" applyNumberFormat="1" applyFont="1" applyFill="1" applyBorder="1" applyAlignment="1">
      <alignment horizontal="center" vertical="center"/>
    </xf>
    <xf numFmtId="0" fontId="0" fillId="9" borderId="1" xfId="0" applyNumberFormat="1" applyFont="1" applyFill="1" applyBorder="1" applyAlignment="1">
      <alignment horizontal="center" vertical="top"/>
    </xf>
    <xf numFmtId="0" fontId="0" fillId="30" borderId="1" xfId="0" applyNumberFormat="1" applyFont="1" applyFill="1" applyBorder="1" applyAlignment="1">
      <alignment vertical="center" wrapText="1"/>
    </xf>
    <xf numFmtId="0" fontId="0" fillId="30" borderId="1" xfId="0" applyNumberFormat="1" applyFont="1" applyFill="1" applyBorder="1" applyAlignment="1">
      <alignment horizontal="center" vertical="center"/>
    </xf>
    <xf numFmtId="0" fontId="0" fillId="30" borderId="1" xfId="0" applyNumberFormat="1" applyFont="1" applyFill="1" applyBorder="1" applyAlignment="1">
      <alignment horizontal="center" vertical="top"/>
    </xf>
    <xf numFmtId="0" fontId="0" fillId="30" borderId="1" xfId="0" applyNumberFormat="1" applyFont="1" applyFill="1" applyBorder="1"/>
    <xf numFmtId="0" fontId="0" fillId="27" borderId="1" xfId="0" applyNumberFormat="1" applyFont="1" applyFill="1" applyBorder="1" applyAlignment="1">
      <alignment horizontal="center" vertical="center"/>
    </xf>
    <xf numFmtId="0" fontId="0" fillId="27" borderId="1" xfId="0" applyNumberFormat="1" applyFont="1" applyFill="1" applyBorder="1"/>
    <xf numFmtId="0" fontId="0" fillId="15" borderId="1" xfId="0" applyNumberFormat="1" applyFont="1" applyFill="1" applyBorder="1" applyAlignment="1">
      <alignment vertical="center" wrapText="1"/>
    </xf>
    <xf numFmtId="0" fontId="0" fillId="15" borderId="1" xfId="0" applyNumberFormat="1" applyFont="1" applyFill="1" applyBorder="1" applyAlignment="1">
      <alignment horizontal="center" vertical="center"/>
    </xf>
    <xf numFmtId="0" fontId="0" fillId="15" borderId="1" xfId="0" applyNumberFormat="1" applyFont="1" applyFill="1" applyBorder="1" applyAlignment="1">
      <alignment horizontal="center" vertical="top"/>
    </xf>
    <xf numFmtId="0" fontId="0" fillId="29" borderId="1" xfId="0" applyNumberFormat="1" applyFont="1" applyFill="1" applyBorder="1" applyAlignment="1">
      <alignment horizontal="center" vertical="center"/>
    </xf>
    <xf numFmtId="0" fontId="0" fillId="15" borderId="1" xfId="0" applyNumberFormat="1" applyFont="1" applyFill="1" applyBorder="1" applyAlignment="1">
      <alignment wrapText="1"/>
    </xf>
    <xf numFmtId="0" fontId="0" fillId="28" borderId="1" xfId="0" applyNumberFormat="1" applyFont="1" applyFill="1" applyBorder="1" applyAlignment="1">
      <alignment horizontal="center" vertical="center"/>
    </xf>
    <xf numFmtId="0" fontId="0" fillId="28" borderId="1" xfId="0" applyNumberFormat="1" applyFont="1" applyFill="1" applyBorder="1" applyAlignment="1">
      <alignment horizontal="center" vertical="top"/>
    </xf>
    <xf numFmtId="0" fontId="0" fillId="28" borderId="1" xfId="0" applyNumberFormat="1" applyFont="1" applyFill="1" applyBorder="1"/>
    <xf numFmtId="0" fontId="24" fillId="31" borderId="1" xfId="0" applyNumberFormat="1" applyFont="1" applyFill="1" applyBorder="1"/>
    <xf numFmtId="0" fontId="24" fillId="32" borderId="1" xfId="0" applyNumberFormat="1" applyFont="1" applyFill="1" applyBorder="1"/>
    <xf numFmtId="0" fontId="24" fillId="33" borderId="1" xfId="0" applyNumberFormat="1" applyFont="1" applyFill="1" applyBorder="1"/>
    <xf numFmtId="0" fontId="24" fillId="34" borderId="1" xfId="0" applyNumberFormat="1" applyFont="1" applyFill="1" applyBorder="1"/>
    <xf numFmtId="0" fontId="6" fillId="30" borderId="1" xfId="0" applyNumberFormat="1" applyFont="1" applyFill="1" applyBorder="1" applyAlignment="1">
      <alignment horizontal="left" vertical="center" wrapText="1"/>
    </xf>
    <xf numFmtId="0" fontId="6" fillId="27" borderId="1" xfId="0" applyNumberFormat="1" applyFont="1" applyFill="1" applyBorder="1" applyAlignment="1">
      <alignment horizontal="left" vertical="center" wrapText="1"/>
    </xf>
    <xf numFmtId="0" fontId="6" fillId="29" borderId="1" xfId="0" applyNumberFormat="1" applyFont="1" applyFill="1" applyBorder="1" applyAlignment="1">
      <alignment horizontal="left" vertical="center" wrapText="1"/>
    </xf>
    <xf numFmtId="0" fontId="6" fillId="15" borderId="1" xfId="0" applyNumberFormat="1" applyFont="1" applyFill="1" applyBorder="1" applyAlignment="1">
      <alignment horizontal="left" vertical="center" wrapText="1"/>
    </xf>
    <xf numFmtId="0" fontId="6" fillId="9" borderId="1" xfId="0" applyNumberFormat="1" applyFont="1" applyFill="1" applyBorder="1" applyAlignment="1">
      <alignment horizontal="left" vertical="center" wrapText="1"/>
    </xf>
    <xf numFmtId="0" fontId="6" fillId="28" borderId="1" xfId="0" applyNumberFormat="1" applyFont="1" applyFill="1" applyBorder="1" applyAlignment="1">
      <alignment horizontal="left" vertical="center" wrapText="1"/>
    </xf>
    <xf numFmtId="0" fontId="6" fillId="18" borderId="1" xfId="0" applyNumberFormat="1" applyFont="1" applyFill="1" applyBorder="1" applyAlignment="1">
      <alignment horizontal="left" vertical="center" wrapText="1"/>
    </xf>
    <xf numFmtId="0" fontId="6" fillId="22" borderId="1" xfId="0" applyNumberFormat="1" applyFont="1" applyFill="1" applyBorder="1" applyAlignment="1">
      <alignment horizontal="left" vertical="center" wrapText="1"/>
    </xf>
    <xf numFmtId="0" fontId="6" fillId="15" borderId="1" xfId="0" applyNumberFormat="1" applyFont="1" applyFill="1" applyBorder="1" applyAlignment="1">
      <alignment horizontal="left"/>
    </xf>
    <xf numFmtId="0" fontId="6" fillId="15" borderId="1" xfId="0" applyNumberFormat="1" applyFont="1" applyFill="1" applyBorder="1" applyAlignment="1">
      <alignment horizontal="left" wrapText="1"/>
    </xf>
    <xf numFmtId="0" fontId="25" fillId="33" borderId="1" xfId="0" applyNumberFormat="1" applyFont="1" applyFill="1" applyBorder="1" applyAlignment="1">
      <alignment horizontal="left"/>
    </xf>
    <xf numFmtId="1" fontId="0" fillId="16" borderId="1" xfId="0" applyNumberFormat="1" applyFont="1" applyFill="1" applyBorder="1"/>
    <xf numFmtId="0" fontId="0" fillId="0" borderId="52" xfId="0" applyNumberFormat="1" applyFont="1" applyFill="1" applyBorder="1" applyAlignment="1">
      <alignment vertical="top" wrapText="1"/>
    </xf>
    <xf numFmtId="0" fontId="0" fillId="0" borderId="43" xfId="0" applyNumberFormat="1" applyFont="1" applyFill="1" applyBorder="1"/>
    <xf numFmtId="0" fontId="21" fillId="0" borderId="51" xfId="0" applyNumberFormat="1" applyFont="1" applyFill="1" applyBorder="1" applyAlignment="1">
      <alignment horizontal="left" wrapText="1"/>
    </xf>
    <xf numFmtId="0" fontId="0" fillId="0" borderId="0" xfId="0" applyNumberFormat="1" applyFont="1" applyFill="1" applyBorder="1" applyAlignment="1">
      <alignment vertical="top"/>
    </xf>
    <xf numFmtId="0" fontId="15" fillId="23" borderId="0" xfId="0" applyNumberFormat="1" applyFont="1" applyFill="1" applyBorder="1"/>
    <xf numFmtId="0" fontId="26" fillId="23" borderId="0" xfId="0" applyNumberFormat="1" applyFont="1" applyFill="1" applyBorder="1"/>
    <xf numFmtId="0" fontId="27" fillId="35" borderId="57" xfId="0" applyNumberFormat="1" applyFont="1" applyFill="1" applyBorder="1" applyAlignment="1">
      <alignment horizontal="center" vertical="center"/>
    </xf>
    <xf numFmtId="0" fontId="27" fillId="35" borderId="58" xfId="0" applyNumberFormat="1" applyFont="1" applyFill="1" applyBorder="1" applyAlignment="1">
      <alignment vertical="center"/>
    </xf>
    <xf numFmtId="0" fontId="27" fillId="35" borderId="58" xfId="0" applyNumberFormat="1" applyFont="1" applyFill="1" applyBorder="1" applyAlignment="1">
      <alignment horizontal="center" vertical="center"/>
    </xf>
    <xf numFmtId="0" fontId="27" fillId="36" borderId="26" xfId="0" applyNumberFormat="1" applyFont="1" applyFill="1" applyBorder="1" applyAlignment="1">
      <alignment horizontal="left" vertical="top" wrapText="1"/>
    </xf>
    <xf numFmtId="0" fontId="27" fillId="0" borderId="33" xfId="0" applyNumberFormat="1" applyFont="1" applyFill="1" applyBorder="1" applyAlignment="1">
      <alignment horizontal="center" vertical="center"/>
    </xf>
    <xf numFmtId="0" fontId="27" fillId="0" borderId="35" xfId="0" applyNumberFormat="1" applyFont="1" applyFill="1" applyBorder="1" applyAlignment="1">
      <alignment vertical="center"/>
    </xf>
    <xf numFmtId="0" fontId="29" fillId="0" borderId="35" xfId="0" applyNumberFormat="1" applyFont="1" applyFill="1" applyBorder="1" applyAlignment="1">
      <alignment horizontal="center" vertical="center"/>
    </xf>
    <xf numFmtId="0" fontId="27" fillId="0" borderId="2" xfId="0" applyNumberFormat="1" applyFont="1" applyFill="1" applyBorder="1" applyAlignment="1">
      <alignment horizontal="center" vertical="top"/>
    </xf>
    <xf numFmtId="0" fontId="28" fillId="36" borderId="26" xfId="0" quotePrefix="1" applyNumberFormat="1" applyFont="1" applyFill="1" applyBorder="1" applyAlignment="1">
      <alignment horizontal="left" vertical="top" wrapText="1"/>
    </xf>
    <xf numFmtId="1" fontId="0" fillId="3" borderId="1" xfId="0" applyNumberFormat="1" applyFont="1" applyFill="1" applyBorder="1"/>
    <xf numFmtId="0" fontId="0" fillId="3" borderId="1" xfId="0" applyNumberFormat="1" applyFont="1" applyFill="1" applyBorder="1"/>
    <xf numFmtId="9" fontId="0" fillId="3" borderId="1" xfId="0" applyNumberFormat="1" applyFont="1" applyFill="1" applyBorder="1"/>
    <xf numFmtId="9" fontId="0" fillId="3" borderId="1" xfId="0" applyNumberFormat="1" applyFont="1" applyFill="1" applyBorder="1" applyAlignment="1">
      <alignment horizontal="right"/>
    </xf>
    <xf numFmtId="0" fontId="0" fillId="3" borderId="1" xfId="0" applyNumberFormat="1" applyFont="1" applyFill="1" applyBorder="1" applyAlignment="1">
      <alignment horizontal="center" vertical="center"/>
    </xf>
    <xf numFmtId="0" fontId="0" fillId="9" borderId="1" xfId="0" applyNumberFormat="1" applyFont="1" applyFill="1" applyBorder="1" applyAlignment="1">
      <alignment horizontal="center" vertical="center" wrapText="1"/>
    </xf>
    <xf numFmtId="0" fontId="6" fillId="12" borderId="1" xfId="0" applyNumberFormat="1" applyFont="1" applyFill="1" applyBorder="1" applyAlignment="1">
      <alignment horizontal="center"/>
    </xf>
    <xf numFmtId="1" fontId="6" fillId="12" borderId="1" xfId="0" applyNumberFormat="1" applyFont="1" applyFill="1" applyBorder="1" applyAlignment="1">
      <alignment horizontal="center"/>
    </xf>
    <xf numFmtId="0" fontId="31" fillId="21" borderId="1" xfId="0" applyNumberFormat="1" applyFont="1" applyFill="1" applyBorder="1" applyAlignment="1">
      <alignment horizontal="center" vertical="center" wrapText="1"/>
    </xf>
    <xf numFmtId="0" fontId="31" fillId="21" borderId="1" xfId="0" applyNumberFormat="1" applyFont="1" applyFill="1" applyBorder="1" applyAlignment="1">
      <alignment vertical="center" wrapText="1"/>
    </xf>
    <xf numFmtId="0" fontId="1" fillId="8" borderId="1" xfId="0" applyNumberFormat="1" applyFont="1" applyFill="1" applyBorder="1" applyAlignment="1">
      <alignment vertical="center"/>
    </xf>
    <xf numFmtId="0" fontId="1" fillId="8" borderId="1" xfId="0" applyNumberFormat="1" applyFont="1" applyFill="1" applyBorder="1" applyAlignment="1">
      <alignment horizontal="center" vertical="center" wrapText="1"/>
    </xf>
    <xf numFmtId="0" fontId="32" fillId="8" borderId="1" xfId="0" applyNumberFormat="1" applyFont="1" applyFill="1" applyBorder="1" applyAlignment="1">
      <alignment vertical="top" wrapText="1"/>
    </xf>
    <xf numFmtId="1" fontId="0" fillId="38" borderId="1" xfId="0" applyNumberFormat="1" applyFont="1" applyFill="1" applyBorder="1"/>
    <xf numFmtId="0" fontId="0" fillId="38" borderId="0" xfId="0" applyNumberFormat="1" applyFont="1" applyFill="1" applyBorder="1"/>
    <xf numFmtId="0" fontId="0" fillId="0" borderId="0" xfId="0" applyNumberFormat="1" applyFont="1" applyFill="1" applyBorder="1" applyAlignment="1">
      <alignment horizontal="left" wrapText="1"/>
    </xf>
    <xf numFmtId="0" fontId="0" fillId="2" borderId="1" xfId="0" applyNumberFormat="1" applyFont="1" applyFill="1" applyBorder="1" applyAlignment="1">
      <alignment vertical="top" wrapText="1"/>
    </xf>
    <xf numFmtId="0" fontId="0" fillId="0" borderId="0" xfId="0" applyNumberFormat="1" applyFont="1" applyFill="1" applyBorder="1" applyAlignment="1">
      <alignment vertical="top" wrapText="1"/>
    </xf>
    <xf numFmtId="0" fontId="15" fillId="39" borderId="0" xfId="0" applyNumberFormat="1" applyFont="1" applyFill="1" applyBorder="1" applyAlignment="1">
      <alignment horizontal="center"/>
    </xf>
    <xf numFmtId="0" fontId="34" fillId="37" borderId="59" xfId="0" applyNumberFormat="1" applyFont="1" applyFill="1" applyBorder="1" applyAlignment="1">
      <alignment vertical="top"/>
    </xf>
    <xf numFmtId="0" fontId="34" fillId="37" borderId="60" xfId="0" applyNumberFormat="1" applyFont="1" applyFill="1" applyBorder="1" applyAlignment="1">
      <alignment horizontal="right" vertical="top" wrapText="1"/>
    </xf>
    <xf numFmtId="0" fontId="34" fillId="37" borderId="61" xfId="0" applyNumberFormat="1" applyFont="1" applyFill="1" applyBorder="1" applyAlignment="1">
      <alignment horizontal="right" vertical="top" wrapText="1"/>
    </xf>
    <xf numFmtId="0" fontId="35" fillId="37" borderId="62" xfId="0" applyNumberFormat="1" applyFont="1" applyFill="1" applyBorder="1" applyAlignment="1">
      <alignment vertical="top"/>
    </xf>
    <xf numFmtId="0" fontId="35" fillId="37" borderId="63" xfId="0" applyNumberFormat="1" applyFont="1" applyFill="1" applyBorder="1" applyAlignment="1">
      <alignment vertical="top"/>
    </xf>
    <xf numFmtId="0" fontId="35" fillId="37" borderId="64" xfId="0" applyNumberFormat="1" applyFont="1" applyFill="1" applyBorder="1" applyAlignment="1">
      <alignment vertical="top"/>
    </xf>
    <xf numFmtId="0" fontId="35" fillId="37" borderId="65" xfId="0" applyNumberFormat="1" applyFont="1" applyFill="1" applyBorder="1" applyAlignment="1">
      <alignment vertical="top"/>
    </xf>
    <xf numFmtId="0" fontId="35" fillId="37" borderId="15" xfId="0" applyNumberFormat="1" applyFont="1" applyFill="1" applyBorder="1" applyAlignment="1">
      <alignment vertical="top"/>
    </xf>
    <xf numFmtId="0" fontId="35" fillId="37" borderId="66" xfId="0" applyNumberFormat="1" applyFont="1" applyFill="1" applyBorder="1" applyAlignment="1">
      <alignment vertical="top"/>
    </xf>
    <xf numFmtId="0" fontId="35" fillId="37" borderId="67" xfId="0" applyNumberFormat="1" applyFont="1" applyFill="1" applyBorder="1" applyAlignment="1">
      <alignment vertical="top"/>
    </xf>
    <xf numFmtId="0" fontId="35" fillId="37" borderId="36" xfId="0" applyNumberFormat="1" applyFont="1" applyFill="1" applyBorder="1" applyAlignment="1">
      <alignment vertical="top"/>
    </xf>
    <xf numFmtId="0" fontId="35" fillId="37" borderId="68" xfId="0" applyNumberFormat="1" applyFont="1" applyFill="1" applyBorder="1" applyAlignment="1">
      <alignment vertical="top"/>
    </xf>
    <xf numFmtId="0" fontId="0" fillId="13" borderId="18" xfId="0" applyNumberFormat="1" applyFont="1" applyFill="1" applyBorder="1"/>
    <xf numFmtId="0" fontId="0" fillId="13" borderId="19" xfId="0" applyNumberFormat="1" applyFont="1" applyFill="1" applyBorder="1"/>
    <xf numFmtId="0" fontId="0" fillId="13" borderId="16" xfId="0" applyNumberFormat="1" applyFont="1" applyFill="1" applyBorder="1"/>
    <xf numFmtId="0" fontId="0" fillId="13" borderId="21" xfId="0" applyNumberFormat="1" applyFont="1" applyFill="1" applyBorder="1"/>
    <xf numFmtId="0" fontId="0" fillId="13" borderId="22" xfId="0" applyNumberFormat="1" applyFont="1" applyFill="1" applyBorder="1"/>
    <xf numFmtId="0" fontId="0" fillId="13" borderId="17" xfId="0" applyNumberFormat="1" applyFont="1" applyFill="1" applyBorder="1"/>
    <xf numFmtId="0" fontId="34" fillId="21" borderId="10" xfId="0" applyNumberFormat="1" applyFont="1" applyFill="1" applyBorder="1" applyAlignment="1">
      <alignment horizontal="center" vertical="top"/>
    </xf>
    <xf numFmtId="0" fontId="34" fillId="21" borderId="11" xfId="0" applyNumberFormat="1" applyFont="1" applyFill="1" applyBorder="1" applyAlignment="1">
      <alignment horizontal="center" vertical="top"/>
    </xf>
    <xf numFmtId="0" fontId="34" fillId="21" borderId="12" xfId="0" applyNumberFormat="1" applyFont="1" applyFill="1" applyBorder="1" applyAlignment="1">
      <alignment horizontal="center" vertical="top"/>
    </xf>
    <xf numFmtId="0" fontId="36" fillId="4" borderId="38" xfId="0" quotePrefix="1" applyNumberFormat="1" applyFont="1" applyFill="1" applyBorder="1" applyAlignment="1">
      <alignment vertical="top"/>
    </xf>
    <xf numFmtId="0" fontId="2" fillId="30" borderId="57" xfId="0" quotePrefix="1" applyNumberFormat="1" applyFont="1" applyFill="1" applyBorder="1" applyAlignment="1">
      <alignment vertical="top"/>
    </xf>
    <xf numFmtId="1" fontId="30" fillId="30" borderId="69" xfId="0" applyNumberFormat="1" applyFont="1" applyFill="1" applyBorder="1" applyAlignment="1">
      <alignment horizontal="center" vertical="center"/>
    </xf>
    <xf numFmtId="1" fontId="30" fillId="30" borderId="58" xfId="0" applyNumberFormat="1" applyFont="1" applyFill="1" applyBorder="1" applyAlignment="1">
      <alignment horizontal="center" vertical="center"/>
    </xf>
    <xf numFmtId="0" fontId="1" fillId="17" borderId="2" xfId="0" quotePrefix="1" applyNumberFormat="1" applyFont="1" applyFill="1" applyBorder="1" applyAlignment="1">
      <alignment horizontal="left" vertical="top" indent="4"/>
    </xf>
    <xf numFmtId="1" fontId="32" fillId="17" borderId="1" xfId="0" applyNumberFormat="1" applyFont="1" applyFill="1" applyBorder="1" applyAlignment="1">
      <alignment horizontal="center" vertical="center"/>
    </xf>
    <xf numFmtId="1" fontId="32" fillId="17" borderId="26" xfId="0" applyNumberFormat="1" applyFont="1" applyFill="1" applyBorder="1" applyAlignment="1">
      <alignment horizontal="center" vertical="center"/>
    </xf>
    <xf numFmtId="1" fontId="32" fillId="17" borderId="1" xfId="0" quotePrefix="1" applyNumberFormat="1" applyFont="1" applyFill="1" applyBorder="1" applyAlignment="1">
      <alignment horizontal="center" vertical="center"/>
    </xf>
    <xf numFmtId="1" fontId="32" fillId="17" borderId="26" xfId="0" quotePrefix="1" applyNumberFormat="1" applyFont="1" applyFill="1" applyBorder="1" applyAlignment="1">
      <alignment horizontal="center" vertical="center"/>
    </xf>
    <xf numFmtId="0" fontId="1" fillId="17" borderId="33" xfId="0" quotePrefix="1" applyNumberFormat="1" applyFont="1" applyFill="1" applyBorder="1" applyAlignment="1">
      <alignment horizontal="left" vertical="top" indent="4"/>
    </xf>
    <xf numFmtId="1" fontId="32" fillId="17" borderId="34" xfId="0" applyNumberFormat="1" applyFont="1" applyFill="1" applyBorder="1" applyAlignment="1">
      <alignment horizontal="center" vertical="center"/>
    </xf>
    <xf numFmtId="1" fontId="32" fillId="17" borderId="34" xfId="0" quotePrefix="1" applyNumberFormat="1" applyFont="1" applyFill="1" applyBorder="1" applyAlignment="1">
      <alignment horizontal="center" vertical="center"/>
    </xf>
    <xf numFmtId="1" fontId="32" fillId="17" borderId="35" xfId="0" quotePrefix="1" applyNumberFormat="1" applyFont="1" applyFill="1" applyBorder="1" applyAlignment="1">
      <alignment horizontal="center" vertical="center"/>
    </xf>
    <xf numFmtId="0" fontId="2" fillId="19" borderId="57" xfId="0" quotePrefix="1" applyNumberFormat="1" applyFont="1" applyFill="1" applyBorder="1" applyAlignment="1">
      <alignment vertical="top"/>
    </xf>
    <xf numFmtId="1" fontId="0" fillId="19" borderId="69" xfId="0" applyNumberFormat="1" applyFont="1" applyFill="1" applyBorder="1" applyAlignment="1">
      <alignment horizontal="center" vertical="center"/>
    </xf>
    <xf numFmtId="1" fontId="0" fillId="19" borderId="58" xfId="0" applyNumberFormat="1" applyFont="1" applyFill="1" applyBorder="1" applyAlignment="1">
      <alignment horizontal="center" vertical="center"/>
    </xf>
    <xf numFmtId="0" fontId="1" fillId="18" borderId="2" xfId="0" quotePrefix="1" applyNumberFormat="1" applyFont="1" applyFill="1" applyBorder="1" applyAlignment="1">
      <alignment horizontal="left" vertical="top" indent="4"/>
    </xf>
    <xf numFmtId="1" fontId="32" fillId="18" borderId="1" xfId="0" applyNumberFormat="1" applyFont="1" applyFill="1" applyBorder="1" applyAlignment="1">
      <alignment horizontal="center" vertical="center"/>
    </xf>
    <xf numFmtId="1" fontId="32" fillId="18" borderId="26" xfId="0" applyNumberFormat="1" applyFont="1" applyFill="1" applyBorder="1" applyAlignment="1">
      <alignment horizontal="center" vertical="center"/>
    </xf>
    <xf numFmtId="1" fontId="32" fillId="18" borderId="1" xfId="0" quotePrefix="1" applyNumberFormat="1" applyFont="1" applyFill="1" applyBorder="1" applyAlignment="1">
      <alignment horizontal="center" vertical="center"/>
    </xf>
    <xf numFmtId="1" fontId="32" fillId="18" borderId="26" xfId="0" quotePrefix="1" applyNumberFormat="1" applyFont="1" applyFill="1" applyBorder="1" applyAlignment="1">
      <alignment horizontal="center" vertical="center"/>
    </xf>
    <xf numFmtId="0" fontId="1" fillId="18" borderId="33" xfId="0" quotePrefix="1" applyNumberFormat="1" applyFont="1" applyFill="1" applyBorder="1" applyAlignment="1">
      <alignment horizontal="left" vertical="top" indent="4"/>
    </xf>
    <xf numFmtId="1" fontId="32" fillId="18" borderId="34" xfId="0" applyNumberFormat="1" applyFont="1" applyFill="1" applyBorder="1" applyAlignment="1">
      <alignment horizontal="center" vertical="center"/>
    </xf>
    <xf numFmtId="1" fontId="32" fillId="18" borderId="35" xfId="0" applyNumberFormat="1" applyFont="1" applyFill="1" applyBorder="1" applyAlignment="1">
      <alignment horizontal="center" vertical="center"/>
    </xf>
    <xf numFmtId="1" fontId="0" fillId="30" borderId="69" xfId="0" applyNumberFormat="1" applyFont="1" applyFill="1" applyBorder="1" applyAlignment="1">
      <alignment horizontal="center" vertical="center"/>
    </xf>
    <xf numFmtId="1" fontId="0" fillId="30" borderId="58" xfId="0" applyNumberFormat="1" applyFont="1" applyFill="1" applyBorder="1" applyAlignment="1">
      <alignment horizontal="center" vertical="center"/>
    </xf>
    <xf numFmtId="1" fontId="0" fillId="19" borderId="69" xfId="0" applyNumberFormat="1" applyFont="1" applyFill="1" applyBorder="1" applyAlignment="1">
      <alignment horizontal="center" vertical="center"/>
    </xf>
    <xf numFmtId="1" fontId="0" fillId="19" borderId="58" xfId="0" applyNumberFormat="1" applyFont="1" applyFill="1" applyBorder="1" applyAlignment="1">
      <alignment horizontal="center" vertical="center"/>
    </xf>
    <xf numFmtId="0" fontId="36" fillId="4" borderId="57" xfId="0" quotePrefix="1" applyNumberFormat="1" applyFont="1" applyFill="1" applyBorder="1" applyAlignment="1">
      <alignment vertical="top"/>
    </xf>
    <xf numFmtId="0" fontId="36" fillId="4" borderId="69" xfId="0" quotePrefix="1" applyNumberFormat="1" applyFont="1" applyFill="1" applyBorder="1" applyAlignment="1">
      <alignment vertical="top"/>
    </xf>
    <xf numFmtId="0" fontId="36" fillId="4" borderId="58" xfId="0" quotePrefix="1" applyNumberFormat="1" applyFont="1" applyFill="1" applyBorder="1" applyAlignment="1">
      <alignment vertical="top"/>
    </xf>
    <xf numFmtId="0" fontId="36" fillId="4" borderId="10" xfId="0" quotePrefix="1" applyNumberFormat="1" applyFont="1" applyFill="1" applyBorder="1" applyAlignment="1">
      <alignment vertical="top"/>
    </xf>
    <xf numFmtId="0" fontId="36" fillId="4" borderId="11" xfId="0" quotePrefix="1" applyNumberFormat="1" applyFont="1" applyFill="1" applyBorder="1" applyAlignment="1">
      <alignment vertical="top"/>
    </xf>
    <xf numFmtId="0" fontId="36" fillId="4" borderId="12" xfId="0" quotePrefix="1" applyNumberFormat="1" applyFont="1" applyFill="1" applyBorder="1" applyAlignment="1">
      <alignment vertical="top"/>
    </xf>
    <xf numFmtId="1" fontId="30" fillId="19" borderId="69" xfId="0" applyNumberFormat="1" applyFont="1" applyFill="1" applyBorder="1" applyAlignment="1">
      <alignment horizontal="center" vertical="center"/>
    </xf>
    <xf numFmtId="1" fontId="30" fillId="19" borderId="58" xfId="0" applyNumberFormat="1" applyFont="1" applyFill="1" applyBorder="1" applyAlignment="1">
      <alignment horizontal="center" vertical="center"/>
    </xf>
    <xf numFmtId="0" fontId="1" fillId="17" borderId="27" xfId="0" quotePrefix="1" applyNumberFormat="1" applyFont="1" applyFill="1" applyBorder="1" applyAlignment="1">
      <alignment horizontal="left" vertical="top" indent="4"/>
    </xf>
    <xf numFmtId="1" fontId="32" fillId="17" borderId="13" xfId="0" applyNumberFormat="1" applyFont="1" applyFill="1" applyBorder="1" applyAlignment="1">
      <alignment horizontal="center" vertical="center"/>
    </xf>
    <xf numFmtId="1" fontId="32" fillId="17" borderId="13" xfId="0" quotePrefix="1" applyNumberFormat="1" applyFont="1" applyFill="1" applyBorder="1" applyAlignment="1">
      <alignment horizontal="center" vertical="center"/>
    </xf>
    <xf numFmtId="1" fontId="32" fillId="17" borderId="28" xfId="0" quotePrefix="1" applyNumberFormat="1" applyFont="1" applyFill="1" applyBorder="1" applyAlignment="1">
      <alignment horizontal="center" vertical="center"/>
    </xf>
    <xf numFmtId="1" fontId="32" fillId="17" borderId="35" xfId="0" applyNumberFormat="1" applyFont="1" applyFill="1" applyBorder="1" applyAlignment="1">
      <alignment horizontal="center" vertical="center"/>
    </xf>
    <xf numFmtId="0" fontId="2" fillId="19" borderId="57" xfId="0" quotePrefix="1" applyNumberFormat="1" applyFont="1" applyFill="1" applyBorder="1" applyAlignment="1">
      <alignment vertical="top" wrapText="1"/>
    </xf>
    <xf numFmtId="0" fontId="2" fillId="30" borderId="57" xfId="0" quotePrefix="1" applyNumberFormat="1" applyFont="1" applyFill="1" applyBorder="1" applyAlignment="1">
      <alignment vertical="top" wrapText="1"/>
    </xf>
    <xf numFmtId="0" fontId="15" fillId="25" borderId="0" xfId="0" applyNumberFormat="1" applyFont="1" applyFill="1" applyBorder="1" applyAlignment="1">
      <alignment horizontal="center"/>
    </xf>
    <xf numFmtId="0" fontId="1" fillId="17" borderId="70" xfId="0" quotePrefix="1" applyNumberFormat="1" applyFont="1" applyFill="1" applyBorder="1" applyAlignment="1">
      <alignment horizontal="left" vertical="top" indent="4"/>
    </xf>
    <xf numFmtId="1" fontId="32" fillId="17" borderId="71" xfId="0" applyNumberFormat="1" applyFont="1" applyFill="1" applyBorder="1" applyAlignment="1">
      <alignment horizontal="center" vertical="center"/>
    </xf>
    <xf numFmtId="1" fontId="32" fillId="17" borderId="71" xfId="0" quotePrefix="1" applyNumberFormat="1" applyFont="1" applyFill="1" applyBorder="1" applyAlignment="1">
      <alignment horizontal="center" vertical="center"/>
    </xf>
    <xf numFmtId="1" fontId="32" fillId="17" borderId="72" xfId="0" quotePrefix="1" applyNumberFormat="1" applyFont="1" applyFill="1" applyBorder="1" applyAlignment="1">
      <alignment horizontal="center" vertical="center"/>
    </xf>
    <xf numFmtId="0" fontId="1" fillId="17" borderId="73" xfId="0" quotePrefix="1" applyNumberFormat="1" applyFont="1" applyFill="1" applyBorder="1" applyAlignment="1">
      <alignment horizontal="left" vertical="top" indent="4"/>
    </xf>
    <xf numFmtId="1" fontId="32" fillId="17" borderId="38" xfId="0" applyNumberFormat="1" applyFont="1" applyFill="1" applyBorder="1" applyAlignment="1">
      <alignment horizontal="center" vertical="center"/>
    </xf>
    <xf numFmtId="1" fontId="32" fillId="17" borderId="38" xfId="0" quotePrefix="1" applyNumberFormat="1" applyFont="1" applyFill="1" applyBorder="1" applyAlignment="1">
      <alignment horizontal="center" vertical="center"/>
    </xf>
    <xf numFmtId="1" fontId="32" fillId="17" borderId="74" xfId="0" quotePrefix="1" applyNumberFormat="1" applyFont="1" applyFill="1" applyBorder="1" applyAlignment="1">
      <alignment horizontal="center" vertical="center"/>
    </xf>
    <xf numFmtId="0" fontId="1" fillId="18" borderId="73" xfId="0" quotePrefix="1" applyNumberFormat="1" applyFont="1" applyFill="1" applyBorder="1" applyAlignment="1">
      <alignment horizontal="left" vertical="top" indent="4"/>
    </xf>
    <xf numFmtId="1" fontId="32" fillId="18" borderId="38" xfId="0" applyNumberFormat="1" applyFont="1" applyFill="1" applyBorder="1" applyAlignment="1">
      <alignment horizontal="center" vertical="center"/>
    </xf>
    <xf numFmtId="0" fontId="2" fillId="19" borderId="75" xfId="0" quotePrefix="1" applyNumberFormat="1" applyFont="1" applyFill="1" applyBorder="1" applyAlignment="1">
      <alignment vertical="top"/>
    </xf>
    <xf numFmtId="1" fontId="0" fillId="19" borderId="76" xfId="0" applyNumberFormat="1" applyFont="1" applyFill="1" applyBorder="1" applyAlignment="1">
      <alignment horizontal="center" vertical="center"/>
    </xf>
    <xf numFmtId="1" fontId="0" fillId="19" borderId="77" xfId="0" applyNumberFormat="1" applyFont="1" applyFill="1" applyBorder="1" applyAlignment="1">
      <alignment horizontal="center" vertical="center"/>
    </xf>
    <xf numFmtId="0" fontId="1" fillId="17" borderId="1" xfId="0" quotePrefix="1" applyNumberFormat="1" applyFont="1" applyFill="1" applyBorder="1" applyAlignment="1">
      <alignment horizontal="left" vertical="top" indent="4"/>
    </xf>
    <xf numFmtId="0" fontId="18" fillId="0" borderId="0" xfId="0" applyNumberFormat="1" applyFont="1" applyFill="1" applyBorder="1"/>
    <xf numFmtId="0" fontId="33" fillId="0" borderId="0" xfId="0" applyNumberFormat="1" applyFont="1" applyFill="1" applyBorder="1"/>
    <xf numFmtId="1" fontId="32" fillId="17" borderId="26" xfId="0" applyNumberFormat="1" applyFont="1" applyFill="1" applyBorder="1" applyAlignment="1">
      <alignment horizontal="center" vertical="center" wrapText="1"/>
    </xf>
    <xf numFmtId="1" fontId="32" fillId="17" borderId="35" xfId="0" quotePrefix="1" applyNumberFormat="1" applyFont="1" applyFill="1" applyBorder="1" applyAlignment="1">
      <alignment horizontal="center" vertical="center" wrapText="1"/>
    </xf>
    <xf numFmtId="1" fontId="32" fillId="18" borderId="35" xfId="0" applyNumberFormat="1" applyFont="1" applyFill="1" applyBorder="1" applyAlignment="1">
      <alignment horizontal="center" vertical="center" wrapText="1"/>
    </xf>
    <xf numFmtId="1" fontId="32" fillId="18" borderId="74" xfId="0" applyNumberFormat="1" applyFont="1" applyFill="1" applyBorder="1" applyAlignment="1">
      <alignment horizontal="center" vertical="center" wrapText="1"/>
    </xf>
    <xf numFmtId="0" fontId="37" fillId="8" borderId="1" xfId="0" applyNumberFormat="1" applyFont="1" applyFill="1" applyBorder="1" applyAlignment="1">
      <alignment horizontal="center"/>
    </xf>
    <xf numFmtId="0" fontId="38" fillId="8" borderId="0" xfId="0" applyNumberFormat="1" applyFont="1" applyFill="1" applyBorder="1"/>
    <xf numFmtId="0" fontId="0" fillId="2" borderId="13" xfId="0" applyNumberFormat="1" applyFont="1" applyFill="1" applyBorder="1" applyAlignment="1">
      <alignment horizontal="center" vertical="center" wrapText="1"/>
    </xf>
    <xf numFmtId="0" fontId="6" fillId="13" borderId="1" xfId="0" applyNumberFormat="1" applyFont="1" applyFill="1" applyBorder="1" applyAlignment="1">
      <alignment horizontal="left" vertical="center" wrapText="1"/>
    </xf>
    <xf numFmtId="0" fontId="0" fillId="13" borderId="1" xfId="0" applyNumberFormat="1" applyFont="1" applyFill="1" applyBorder="1" applyAlignment="1">
      <alignment vertical="center" wrapText="1"/>
    </xf>
    <xf numFmtId="0" fontId="0" fillId="13" borderId="1" xfId="0" applyNumberFormat="1" applyFont="1" applyFill="1" applyBorder="1" applyAlignment="1">
      <alignment horizontal="center" vertical="center"/>
    </xf>
    <xf numFmtId="0" fontId="0" fillId="13" borderId="1" xfId="0" applyNumberFormat="1" applyFont="1" applyFill="1" applyBorder="1" applyAlignment="1">
      <alignment horizontal="center" vertical="top"/>
    </xf>
    <xf numFmtId="0" fontId="24" fillId="41" borderId="1" xfId="0" applyNumberFormat="1" applyFont="1" applyFill="1" applyBorder="1"/>
    <xf numFmtId="0" fontId="24" fillId="42" borderId="1" xfId="0" applyNumberFormat="1" applyFont="1" applyFill="1" applyBorder="1"/>
    <xf numFmtId="0" fontId="6" fillId="10" borderId="1" xfId="0" applyNumberFormat="1" applyFont="1" applyFill="1" applyBorder="1" applyAlignment="1">
      <alignment horizontal="left" vertical="center" wrapText="1"/>
    </xf>
    <xf numFmtId="0" fontId="0" fillId="10" borderId="1" xfId="0" applyNumberFormat="1" applyFont="1" applyFill="1" applyBorder="1" applyAlignment="1">
      <alignment vertical="center" wrapText="1"/>
    </xf>
    <xf numFmtId="0" fontId="0" fillId="10" borderId="1" xfId="0" applyNumberFormat="1" applyFont="1" applyFill="1" applyBorder="1" applyAlignment="1">
      <alignment horizontal="center" vertical="center"/>
    </xf>
    <xf numFmtId="0" fontId="0" fillId="10" borderId="1" xfId="0" applyNumberFormat="1" applyFont="1" applyFill="1" applyBorder="1" applyAlignment="1">
      <alignment horizontal="center" vertical="top"/>
    </xf>
    <xf numFmtId="0" fontId="6" fillId="19" borderId="1" xfId="0" applyNumberFormat="1" applyFont="1" applyFill="1" applyBorder="1" applyAlignment="1">
      <alignment horizontal="left" vertical="center" wrapText="1"/>
    </xf>
    <xf numFmtId="0" fontId="0" fillId="19" borderId="1" xfId="0" applyNumberFormat="1" applyFont="1" applyFill="1" applyBorder="1" applyAlignment="1">
      <alignment vertical="center" wrapText="1"/>
    </xf>
    <xf numFmtId="0" fontId="0" fillId="19" borderId="1" xfId="0" applyNumberFormat="1" applyFont="1" applyFill="1" applyBorder="1" applyAlignment="1">
      <alignment horizontal="center" vertical="center"/>
    </xf>
    <xf numFmtId="0" fontId="0" fillId="19" borderId="1" xfId="0" applyNumberFormat="1" applyFont="1" applyFill="1" applyBorder="1" applyAlignment="1">
      <alignment horizontal="center" vertical="top"/>
    </xf>
    <xf numFmtId="0" fontId="0" fillId="3" borderId="0" xfId="0" applyNumberFormat="1" applyFont="1" applyFill="1" applyBorder="1"/>
    <xf numFmtId="0" fontId="0" fillId="3" borderId="22" xfId="0" applyNumberFormat="1" applyFont="1" applyFill="1" applyBorder="1"/>
    <xf numFmtId="0" fontId="1" fillId="0" borderId="1" xfId="0" applyNumberFormat="1" applyFont="1" applyFill="1" applyBorder="1" applyAlignment="1">
      <alignment wrapText="1"/>
    </xf>
    <xf numFmtId="0" fontId="0" fillId="8" borderId="1" xfId="0" applyNumberFormat="1" applyFont="1" applyFill="1" applyBorder="1"/>
    <xf numFmtId="0" fontId="0" fillId="2" borderId="8" xfId="0" applyNumberFormat="1" applyFont="1" applyFill="1" applyBorder="1"/>
    <xf numFmtId="0" fontId="0" fillId="0" borderId="8" xfId="0" applyNumberFormat="1" applyFont="1" applyFill="1" applyBorder="1"/>
    <xf numFmtId="0" fontId="0" fillId="18" borderId="13" xfId="0" applyNumberFormat="1" applyFont="1" applyFill="1" applyBorder="1"/>
    <xf numFmtId="0" fontId="0" fillId="13" borderId="13" xfId="0" applyNumberFormat="1" applyFont="1" applyFill="1" applyBorder="1"/>
    <xf numFmtId="0" fontId="0" fillId="16" borderId="13" xfId="0" applyNumberFormat="1" applyFont="1" applyFill="1" applyBorder="1"/>
    <xf numFmtId="0" fontId="0" fillId="17" borderId="13" xfId="0" applyNumberFormat="1" applyFont="1" applyFill="1" applyBorder="1"/>
    <xf numFmtId="0" fontId="0" fillId="10" borderId="13" xfId="0" applyNumberFormat="1" applyFont="1" applyFill="1" applyBorder="1"/>
    <xf numFmtId="0" fontId="0" fillId="19" borderId="13" xfId="0" applyNumberFormat="1" applyFont="1" applyFill="1" applyBorder="1"/>
    <xf numFmtId="0" fontId="0" fillId="11" borderId="13" xfId="0" applyNumberFormat="1" applyFont="1" applyFill="1" applyBorder="1"/>
    <xf numFmtId="0" fontId="0" fillId="2" borderId="13" xfId="0" applyNumberFormat="1" applyFont="1" applyFill="1" applyBorder="1"/>
    <xf numFmtId="0" fontId="0" fillId="0" borderId="0" xfId="0" applyNumberFormat="1" applyFont="1" applyFill="1" applyBorder="1"/>
    <xf numFmtId="0" fontId="0" fillId="17" borderId="8" xfId="0" applyNumberFormat="1" applyFont="1" applyFill="1" applyBorder="1"/>
    <xf numFmtId="0" fontId="0" fillId="8" borderId="8" xfId="0" applyNumberFormat="1" applyFont="1" applyFill="1" applyBorder="1"/>
    <xf numFmtId="0" fontId="0" fillId="9" borderId="9" xfId="0" applyNumberFormat="1" applyFont="1" applyFill="1" applyBorder="1"/>
    <xf numFmtId="0" fontId="0" fillId="0" borderId="9" xfId="0" applyNumberFormat="1" applyFont="1" applyFill="1" applyBorder="1"/>
    <xf numFmtId="0" fontId="0" fillId="14" borderId="13" xfId="0" applyNumberFormat="1" applyFont="1" applyFill="1" applyBorder="1"/>
    <xf numFmtId="0" fontId="0" fillId="9" borderId="29" xfId="0" applyNumberFormat="1" applyFont="1" applyFill="1" applyBorder="1"/>
    <xf numFmtId="0" fontId="0" fillId="9" borderId="8" xfId="0" applyNumberFormat="1" applyFont="1" applyFill="1" applyBorder="1"/>
    <xf numFmtId="0" fontId="0" fillId="9" borderId="37" xfId="0" applyNumberFormat="1" applyFont="1" applyFill="1" applyBorder="1"/>
    <xf numFmtId="0" fontId="0" fillId="2" borderId="9" xfId="0" applyNumberFormat="1" applyFont="1" applyFill="1" applyBorder="1"/>
    <xf numFmtId="0" fontId="0" fillId="15" borderId="13" xfId="0" applyNumberFormat="1" applyFont="1" applyFill="1" applyBorder="1"/>
    <xf numFmtId="0" fontId="0" fillId="2" borderId="29" xfId="0" applyNumberFormat="1" applyFont="1" applyFill="1" applyBorder="1"/>
    <xf numFmtId="0" fontId="0" fillId="2" borderId="37" xfId="0" applyNumberFormat="1" applyFont="1" applyFill="1" applyBorder="1"/>
    <xf numFmtId="0" fontId="38" fillId="8" borderId="1" xfId="0" applyNumberFormat="1" applyFont="1" applyFill="1" applyBorder="1" applyAlignment="1">
      <alignment vertical="top" wrapText="1"/>
    </xf>
    <xf numFmtId="0" fontId="38" fillId="13" borderId="1" xfId="0" applyNumberFormat="1" applyFont="1" applyFill="1" applyBorder="1" applyAlignment="1">
      <alignment vertical="top" wrapText="1"/>
    </xf>
    <xf numFmtId="0" fontId="38" fillId="13" borderId="1" xfId="0" applyNumberFormat="1" applyFont="1" applyFill="1" applyBorder="1" applyAlignment="1">
      <alignment vertical="top"/>
    </xf>
    <xf numFmtId="0" fontId="38" fillId="13" borderId="1" xfId="0" applyNumberFormat="1" applyFont="1" applyFill="1" applyBorder="1" applyAlignment="1">
      <alignment horizontal="center"/>
    </xf>
    <xf numFmtId="0" fontId="38" fillId="8" borderId="1" xfId="0" applyNumberFormat="1" applyFont="1" applyFill="1" applyBorder="1" applyAlignment="1">
      <alignment horizontal="center"/>
    </xf>
    <xf numFmtId="0" fontId="0" fillId="13" borderId="0" xfId="0" applyNumberFormat="1" applyFont="1" applyFill="1" applyBorder="1"/>
    <xf numFmtId="0" fontId="38" fillId="8" borderId="1" xfId="0" applyNumberFormat="1" applyFont="1" applyFill="1" applyBorder="1" applyAlignment="1">
      <alignment horizontal="center" wrapText="1"/>
    </xf>
    <xf numFmtId="0" fontId="38" fillId="13" borderId="1" xfId="0" applyNumberFormat="1" applyFont="1" applyFill="1" applyBorder="1" applyAlignment="1">
      <alignment horizontal="left" vertical="top" wrapText="1"/>
    </xf>
    <xf numFmtId="0" fontId="0" fillId="27" borderId="1" xfId="0" applyNumberFormat="1" applyFont="1" applyFill="1" applyBorder="1" applyAlignment="1">
      <alignment horizontal="center" vertical="center"/>
    </xf>
    <xf numFmtId="0" fontId="0" fillId="29" borderId="1" xfId="0" applyNumberFormat="1" applyFont="1" applyFill="1" applyBorder="1" applyAlignment="1">
      <alignment horizontal="center" vertical="center"/>
    </xf>
    <xf numFmtId="0" fontId="0" fillId="15" borderId="1" xfId="0" applyNumberFormat="1" applyFont="1" applyFill="1" applyBorder="1" applyAlignment="1">
      <alignment horizontal="center" vertical="center" wrapText="1"/>
    </xf>
    <xf numFmtId="0" fontId="0" fillId="28" borderId="1" xfId="0" applyNumberFormat="1" applyFont="1" applyFill="1" applyBorder="1" applyAlignment="1">
      <alignment horizontal="center" vertical="center"/>
    </xf>
    <xf numFmtId="0" fontId="0" fillId="22" borderId="1" xfId="0" applyNumberFormat="1" applyFont="1" applyFill="1" applyBorder="1" applyAlignment="1">
      <alignment horizontal="center" vertical="center"/>
    </xf>
    <xf numFmtId="0" fontId="39" fillId="23" borderId="1" xfId="0" applyNumberFormat="1" applyFont="1" applyFill="1" applyBorder="1" applyAlignment="1">
      <alignment horizontal="center" vertical="center" wrapText="1"/>
    </xf>
    <xf numFmtId="0" fontId="39" fillId="0" borderId="8" xfId="0" applyNumberFormat="1" applyFont="1" applyFill="1" applyBorder="1" applyAlignment="1">
      <alignment horizontal="center" vertical="center" wrapText="1"/>
    </xf>
    <xf numFmtId="0" fontId="39" fillId="0" borderId="7" xfId="0" applyNumberFormat="1" applyFont="1" applyFill="1" applyBorder="1" applyAlignment="1">
      <alignment horizontal="center" vertical="center" wrapText="1"/>
    </xf>
    <xf numFmtId="0" fontId="39" fillId="0" borderId="9" xfId="0" applyNumberFormat="1" applyFont="1" applyFill="1" applyBorder="1" applyAlignment="1">
      <alignment horizontal="center" vertical="center" wrapText="1"/>
    </xf>
    <xf numFmtId="0" fontId="40" fillId="43" borderId="8" xfId="0" applyNumberFormat="1" applyFont="1" applyFill="1" applyBorder="1" applyAlignment="1">
      <alignment vertical="center" wrapText="1"/>
    </xf>
    <xf numFmtId="0" fontId="40" fillId="43" borderId="7" xfId="0" applyNumberFormat="1" applyFont="1" applyFill="1" applyBorder="1" applyAlignment="1">
      <alignment vertical="center" wrapText="1"/>
    </xf>
    <xf numFmtId="0" fontId="40" fillId="43" borderId="9" xfId="0" applyNumberFormat="1" applyFont="1" applyFill="1" applyBorder="1" applyAlignment="1">
      <alignment vertical="center" wrapText="1"/>
    </xf>
    <xf numFmtId="0" fontId="40" fillId="43" borderId="7" xfId="0" applyNumberFormat="1" applyFont="1" applyFill="1" applyBorder="1" applyAlignment="1">
      <alignment horizontal="center" vertical="center" wrapText="1"/>
    </xf>
    <xf numFmtId="0" fontId="33" fillId="43" borderId="1" xfId="0" applyNumberFormat="1" applyFont="1" applyFill="1" applyBorder="1" applyAlignment="1">
      <alignment horizontal="center" vertical="center" wrapText="1"/>
    </xf>
    <xf numFmtId="0" fontId="18" fillId="12" borderId="1" xfId="0" applyNumberFormat="1" applyFont="1" applyFill="1" applyBorder="1" applyAlignment="1">
      <alignment horizontal="center" vertical="center" wrapText="1"/>
    </xf>
    <xf numFmtId="0" fontId="33" fillId="12" borderId="1" xfId="0" applyNumberFormat="1" applyFont="1" applyFill="1" applyBorder="1" applyAlignment="1">
      <alignment vertical="center" wrapText="1"/>
    </xf>
    <xf numFmtId="0" fontId="33" fillId="12" borderId="8" xfId="0" applyNumberFormat="1" applyFont="1" applyFill="1" applyBorder="1" applyAlignment="1">
      <alignment vertical="center" wrapText="1"/>
    </xf>
    <xf numFmtId="0" fontId="33" fillId="0" borderId="1" xfId="0" applyNumberFormat="1" applyFont="1" applyFill="1" applyBorder="1" applyAlignment="1">
      <alignment horizontal="center" vertical="center" wrapText="1"/>
    </xf>
    <xf numFmtId="0" fontId="33" fillId="12" borderId="1" xfId="0" applyNumberFormat="1" applyFont="1" applyFill="1" applyBorder="1" applyAlignment="1">
      <alignment horizontal="center" vertical="center" wrapText="1"/>
    </xf>
    <xf numFmtId="0" fontId="18" fillId="27" borderId="1" xfId="0" applyNumberFormat="1" applyFont="1" applyFill="1" applyBorder="1" applyAlignment="1">
      <alignment horizontal="center" vertical="center" wrapText="1"/>
    </xf>
    <xf numFmtId="0" fontId="33" fillId="27" borderId="1" xfId="0" applyNumberFormat="1" applyFont="1" applyFill="1" applyBorder="1" applyAlignment="1">
      <alignment vertical="center" wrapText="1"/>
    </xf>
    <xf numFmtId="0" fontId="33" fillId="27" borderId="1" xfId="0" applyNumberFormat="1" applyFont="1" applyFill="1" applyBorder="1" applyAlignment="1">
      <alignment horizontal="center" vertical="center" wrapText="1"/>
    </xf>
    <xf numFmtId="0" fontId="33" fillId="27" borderId="8" xfId="0" applyNumberFormat="1" applyFont="1" applyFill="1" applyBorder="1" applyAlignment="1">
      <alignment vertical="center" wrapText="1"/>
    </xf>
    <xf numFmtId="0" fontId="18" fillId="40" borderId="1" xfId="0" applyNumberFormat="1" applyFont="1" applyFill="1" applyBorder="1" applyAlignment="1">
      <alignment horizontal="center" vertical="center" wrapText="1"/>
    </xf>
    <xf numFmtId="0" fontId="33" fillId="40" borderId="1" xfId="0" applyNumberFormat="1" applyFont="1" applyFill="1" applyBorder="1" applyAlignment="1">
      <alignment vertical="center" wrapText="1"/>
    </xf>
    <xf numFmtId="0" fontId="33" fillId="40" borderId="8" xfId="0" applyNumberFormat="1" applyFont="1" applyFill="1" applyBorder="1" applyAlignment="1">
      <alignment vertical="center" wrapText="1"/>
    </xf>
    <xf numFmtId="0" fontId="33" fillId="40" borderId="1" xfId="0" applyNumberFormat="1" applyFont="1" applyFill="1" applyBorder="1" applyAlignment="1">
      <alignment horizontal="center" vertical="center" wrapText="1"/>
    </xf>
    <xf numFmtId="0" fontId="18" fillId="10" borderId="1" xfId="0" applyNumberFormat="1" applyFont="1" applyFill="1" applyBorder="1" applyAlignment="1">
      <alignment horizontal="center" vertical="center" wrapText="1"/>
    </xf>
    <xf numFmtId="0" fontId="33" fillId="10" borderId="1" xfId="0" applyNumberFormat="1" applyFont="1" applyFill="1" applyBorder="1" applyAlignment="1">
      <alignment vertical="center" wrapText="1"/>
    </xf>
    <xf numFmtId="0" fontId="33" fillId="10" borderId="8" xfId="0" applyNumberFormat="1" applyFont="1" applyFill="1" applyBorder="1" applyAlignment="1">
      <alignment vertical="center" wrapText="1"/>
    </xf>
    <xf numFmtId="0" fontId="33" fillId="10" borderId="1" xfId="0" applyNumberFormat="1" applyFont="1" applyFill="1" applyBorder="1" applyAlignment="1">
      <alignment horizontal="center" vertical="center" wrapText="1"/>
    </xf>
    <xf numFmtId="0" fontId="18" fillId="9" borderId="1" xfId="0" applyNumberFormat="1" applyFont="1" applyFill="1" applyBorder="1" applyAlignment="1">
      <alignment horizontal="center" vertical="center" wrapText="1"/>
    </xf>
    <xf numFmtId="0" fontId="33" fillId="9" borderId="1" xfId="0" applyNumberFormat="1" applyFont="1" applyFill="1" applyBorder="1" applyAlignment="1">
      <alignment vertical="center" wrapText="1"/>
    </xf>
    <xf numFmtId="0" fontId="33" fillId="9" borderId="8" xfId="0" applyNumberFormat="1" applyFont="1" applyFill="1" applyBorder="1" applyAlignment="1">
      <alignment vertical="center" wrapText="1"/>
    </xf>
    <xf numFmtId="0" fontId="33" fillId="9" borderId="1" xfId="0" applyNumberFormat="1" applyFont="1" applyFill="1" applyBorder="1" applyAlignment="1">
      <alignment horizontal="center" vertical="center" wrapText="1"/>
    </xf>
    <xf numFmtId="0" fontId="18" fillId="28" borderId="1" xfId="0" applyNumberFormat="1" applyFont="1" applyFill="1" applyBorder="1" applyAlignment="1">
      <alignment horizontal="center" vertical="center" wrapText="1"/>
    </xf>
    <xf numFmtId="0" fontId="33" fillId="28" borderId="1" xfId="0" applyNumberFormat="1" applyFont="1" applyFill="1" applyBorder="1" applyAlignment="1">
      <alignment vertical="center" wrapText="1"/>
    </xf>
    <xf numFmtId="0" fontId="33" fillId="28" borderId="8" xfId="0" applyNumberFormat="1" applyFont="1" applyFill="1" applyBorder="1" applyAlignment="1">
      <alignment vertical="center" wrapText="1"/>
    </xf>
    <xf numFmtId="0" fontId="33" fillId="28" borderId="1" xfId="0" applyNumberFormat="1" applyFont="1" applyFill="1" applyBorder="1" applyAlignment="1">
      <alignment horizontal="center" vertical="center" wrapText="1"/>
    </xf>
    <xf numFmtId="0" fontId="33" fillId="43" borderId="76" xfId="0" applyNumberFormat="1" applyFont="1" applyFill="1" applyBorder="1" applyAlignment="1">
      <alignment wrapText="1"/>
    </xf>
    <xf numFmtId="0" fontId="41" fillId="18" borderId="76" xfId="0" applyNumberFormat="1" applyFont="1" applyFill="1" applyBorder="1" applyAlignment="1">
      <alignment horizontal="center" vertical="center" wrapText="1"/>
    </xf>
    <xf numFmtId="0" fontId="41" fillId="18" borderId="76" xfId="0" applyNumberFormat="1" applyFont="1" applyFill="1" applyBorder="1" applyAlignment="1">
      <alignment vertical="center" wrapText="1"/>
    </xf>
    <xf numFmtId="0" fontId="33" fillId="43" borderId="1" xfId="0" applyNumberFormat="1" applyFont="1" applyFill="1" applyBorder="1" applyAlignment="1">
      <alignment wrapText="1"/>
    </xf>
    <xf numFmtId="0" fontId="41" fillId="18" borderId="1" xfId="0" applyNumberFormat="1" applyFont="1" applyFill="1" applyBorder="1" applyAlignment="1">
      <alignment horizontal="center" vertical="center" wrapText="1"/>
    </xf>
    <xf numFmtId="0" fontId="41" fillId="18" borderId="1" xfId="0" applyNumberFormat="1" applyFont="1" applyFill="1" applyBorder="1" applyAlignment="1">
      <alignment vertical="center" wrapText="1"/>
    </xf>
    <xf numFmtId="0" fontId="41" fillId="10" borderId="1" xfId="0" applyNumberFormat="1" applyFont="1" applyFill="1" applyBorder="1" applyAlignment="1">
      <alignment vertical="center" wrapText="1"/>
    </xf>
    <xf numFmtId="0" fontId="33" fillId="44" borderId="1" xfId="0" applyNumberFormat="1" applyFont="1" applyFill="1" applyBorder="1" applyAlignment="1">
      <alignment horizontal="center" vertical="center" wrapText="1"/>
    </xf>
    <xf numFmtId="0" fontId="33" fillId="44" borderId="1" xfId="0" applyNumberFormat="1" applyFont="1" applyFill="1" applyBorder="1" applyAlignment="1">
      <alignment horizontal="left" vertical="center" wrapText="1"/>
    </xf>
    <xf numFmtId="0" fontId="33" fillId="30" borderId="1" xfId="0" applyNumberFormat="1" applyFont="1" applyFill="1" applyBorder="1" applyAlignment="1">
      <alignment horizontal="center" vertical="center" wrapText="1"/>
    </xf>
    <xf numFmtId="0" fontId="33" fillId="30" borderId="1" xfId="0" applyNumberFormat="1" applyFont="1" applyFill="1" applyBorder="1" applyAlignment="1">
      <alignment horizontal="left" vertical="center" wrapText="1"/>
    </xf>
    <xf numFmtId="0" fontId="33" fillId="14" borderId="1" xfId="0" applyNumberFormat="1" applyFont="1" applyFill="1" applyBorder="1" applyAlignment="1">
      <alignment horizontal="center" vertical="center" wrapText="1"/>
    </xf>
    <xf numFmtId="0" fontId="33" fillId="14" borderId="1" xfId="0" applyNumberFormat="1" applyFont="1" applyFill="1" applyBorder="1" applyAlignment="1">
      <alignment vertical="center" wrapText="1"/>
    </xf>
    <xf numFmtId="0" fontId="33" fillId="15" borderId="1" xfId="0" applyNumberFormat="1" applyFont="1" applyFill="1" applyBorder="1" applyAlignment="1">
      <alignment horizontal="center" vertical="center" wrapText="1"/>
    </xf>
    <xf numFmtId="0" fontId="33" fillId="15" borderId="1" xfId="0" applyNumberFormat="1" applyFont="1" applyFill="1" applyBorder="1" applyAlignment="1">
      <alignment vertical="center" wrapText="1"/>
    </xf>
    <xf numFmtId="0" fontId="33" fillId="4" borderId="81" xfId="0" applyNumberFormat="1" applyFont="1" applyFill="1" applyBorder="1" applyAlignment="1">
      <alignment horizontal="center" vertical="center"/>
    </xf>
    <xf numFmtId="0" fontId="33" fillId="4" borderId="8" xfId="0" applyNumberFormat="1" applyFont="1" applyFill="1" applyBorder="1" applyAlignment="1">
      <alignment horizontal="center" vertical="center"/>
    </xf>
    <xf numFmtId="0" fontId="39" fillId="23" borderId="38" xfId="0" applyNumberFormat="1" applyFont="1" applyFill="1" applyBorder="1" applyAlignment="1">
      <alignment horizontal="center" vertical="center" wrapText="1"/>
    </xf>
    <xf numFmtId="0" fontId="0" fillId="13" borderId="1" xfId="0" applyNumberFormat="1" applyFont="1" applyFill="1" applyBorder="1" applyAlignment="1">
      <alignment wrapText="1"/>
    </xf>
    <xf numFmtId="9" fontId="0" fillId="21" borderId="1" xfId="0" applyNumberFormat="1" applyFont="1" applyFill="1" applyBorder="1" applyAlignment="1">
      <alignment wrapText="1"/>
    </xf>
    <xf numFmtId="9" fontId="0" fillId="21" borderId="1" xfId="0" applyNumberFormat="1" applyFont="1" applyFill="1" applyBorder="1" applyAlignment="1">
      <alignment horizontal="left" wrapText="1"/>
    </xf>
    <xf numFmtId="9" fontId="0" fillId="21" borderId="1" xfId="0" applyNumberFormat="1" applyFont="1" applyFill="1" applyBorder="1" applyAlignment="1">
      <alignment vertical="top" wrapText="1"/>
    </xf>
    <xf numFmtId="1" fontId="2" fillId="7" borderId="9" xfId="0" applyNumberFormat="1" applyFont="1" applyFill="1" applyBorder="1" applyAlignment="1">
      <alignment horizontal="center" vertical="center" wrapText="1"/>
    </xf>
    <xf numFmtId="1" fontId="2" fillId="7" borderId="1" xfId="0" applyNumberFormat="1" applyFont="1" applyFill="1" applyBorder="1" applyAlignment="1">
      <alignment horizontal="center" vertical="center" wrapText="1"/>
    </xf>
    <xf numFmtId="9" fontId="0" fillId="4" borderId="1" xfId="0" applyNumberFormat="1" applyFont="1" applyFill="1" applyBorder="1"/>
    <xf numFmtId="9" fontId="0" fillId="10" borderId="1" xfId="0" applyNumberFormat="1" applyFont="1" applyFill="1" applyBorder="1"/>
    <xf numFmtId="0" fontId="2" fillId="43" borderId="1" xfId="0" applyNumberFormat="1" applyFont="1" applyFill="1" applyBorder="1" applyAlignment="1">
      <alignment horizontal="center" vertical="center" wrapText="1"/>
    </xf>
    <xf numFmtId="0" fontId="0" fillId="38" borderId="1" xfId="0" applyNumberFormat="1" applyFont="1" applyFill="1" applyBorder="1"/>
    <xf numFmtId="0" fontId="17" fillId="29" borderId="1" xfId="0" applyNumberFormat="1" applyFont="1" applyFill="1" applyBorder="1" applyAlignment="1">
      <alignment horizontal="left" vertical="center" wrapText="1"/>
    </xf>
    <xf numFmtId="0" fontId="17" fillId="29" borderId="1" xfId="0" applyNumberFormat="1" applyFont="1" applyFill="1" applyBorder="1" applyAlignment="1">
      <alignment horizontal="left" vertical="top" wrapText="1"/>
    </xf>
    <xf numFmtId="0" fontId="15" fillId="20" borderId="0" xfId="0" applyNumberFormat="1" applyFont="1" applyFill="1" applyBorder="1" applyAlignment="1">
      <alignment horizontal="left" vertical="center"/>
    </xf>
    <xf numFmtId="0" fontId="15" fillId="20" borderId="0" xfId="0" applyNumberFormat="1" applyFont="1" applyFill="1" applyBorder="1" applyAlignment="1">
      <alignment horizontal="left" vertical="center" wrapText="1"/>
    </xf>
    <xf numFmtId="0" fontId="17" fillId="20" borderId="0" xfId="0" applyNumberFormat="1" applyFont="1" applyFill="1" applyBorder="1" applyAlignment="1">
      <alignment horizontal="left" vertical="center" wrapText="1"/>
    </xf>
    <xf numFmtId="167" fontId="0" fillId="10" borderId="1" xfId="0" applyNumberFormat="1" applyFont="1" applyFill="1" applyBorder="1"/>
    <xf numFmtId="166" fontId="0" fillId="10" borderId="1" xfId="0" applyNumberFormat="1" applyFont="1" applyFill="1" applyBorder="1"/>
    <xf numFmtId="10" fontId="0" fillId="10" borderId="1" xfId="0" applyNumberFormat="1" applyFont="1" applyFill="1" applyBorder="1"/>
    <xf numFmtId="0" fontId="17" fillId="45" borderId="1" xfId="0" applyNumberFormat="1" applyFont="1" applyFill="1" applyBorder="1" applyAlignment="1">
      <alignment horizontal="left" vertical="center" wrapText="1"/>
    </xf>
    <xf numFmtId="0" fontId="26" fillId="45" borderId="1" xfId="0" applyNumberFormat="1" applyFont="1" applyFill="1" applyBorder="1" applyAlignment="1">
      <alignment horizontal="left" vertical="center" wrapText="1"/>
    </xf>
    <xf numFmtId="0" fontId="26" fillId="45" borderId="1" xfId="0" applyNumberFormat="1" applyFont="1" applyFill="1" applyBorder="1" applyAlignment="1">
      <alignment horizontal="left" vertical="center"/>
    </xf>
    <xf numFmtId="0" fontId="6" fillId="38" borderId="1" xfId="0" applyNumberFormat="1" applyFont="1" applyFill="1" applyBorder="1"/>
    <xf numFmtId="0" fontId="2" fillId="38" borderId="1" xfId="0" applyNumberFormat="1" applyFont="1" applyFill="1" applyBorder="1" applyAlignment="1">
      <alignment horizontal="center" vertical="top"/>
    </xf>
    <xf numFmtId="3" fontId="2" fillId="38" borderId="1" xfId="0" applyNumberFormat="1" applyFont="1" applyFill="1" applyBorder="1" applyAlignment="1">
      <alignment horizontal="center" vertical="top"/>
    </xf>
    <xf numFmtId="0" fontId="6" fillId="5" borderId="1" xfId="0" applyNumberFormat="1" applyFont="1" applyFill="1" applyBorder="1"/>
    <xf numFmtId="0" fontId="6" fillId="38" borderId="13" xfId="0" applyNumberFormat="1" applyFont="1" applyFill="1" applyBorder="1"/>
    <xf numFmtId="0" fontId="6" fillId="9" borderId="57" xfId="0" applyNumberFormat="1" applyFont="1" applyFill="1" applyBorder="1"/>
    <xf numFmtId="0" fontId="6" fillId="9" borderId="2" xfId="0" applyNumberFormat="1" applyFont="1" applyFill="1" applyBorder="1"/>
    <xf numFmtId="0" fontId="6" fillId="9" borderId="27" xfId="0" applyNumberFormat="1" applyFont="1" applyFill="1" applyBorder="1"/>
    <xf numFmtId="0" fontId="6" fillId="5" borderId="69" xfId="0" applyNumberFormat="1" applyFont="1" applyFill="1" applyBorder="1"/>
    <xf numFmtId="0" fontId="6" fillId="5" borderId="34" xfId="0" applyNumberFormat="1" applyFont="1" applyFill="1" applyBorder="1"/>
    <xf numFmtId="166" fontId="1" fillId="0" borderId="1" xfId="0" applyNumberFormat="1" applyFont="1" applyFill="1" applyBorder="1" applyAlignment="1">
      <alignment horizontal="center" vertical="center"/>
    </xf>
    <xf numFmtId="166" fontId="1" fillId="0" borderId="1" xfId="0" applyNumberFormat="1" applyFont="1" applyFill="1" applyBorder="1" applyAlignment="1">
      <alignment horizontal="center" vertical="center" wrapText="1"/>
    </xf>
    <xf numFmtId="0" fontId="15" fillId="20" borderId="1" xfId="0" applyNumberFormat="1" applyFont="1" applyFill="1" applyBorder="1"/>
    <xf numFmtId="1" fontId="3" fillId="7" borderId="1" xfId="0" applyNumberFormat="1" applyFont="1" applyFill="1" applyBorder="1" applyAlignment="1">
      <alignment horizontal="center" vertical="center"/>
    </xf>
    <xf numFmtId="1" fontId="0" fillId="40" borderId="1" xfId="0" applyNumberFormat="1" applyFont="1" applyFill="1" applyBorder="1"/>
    <xf numFmtId="1" fontId="3" fillId="40" borderId="1" xfId="0" applyNumberFormat="1" applyFont="1" applyFill="1" applyBorder="1" applyAlignment="1">
      <alignment horizontal="center" vertical="center"/>
    </xf>
    <xf numFmtId="0" fontId="0" fillId="40" borderId="1" xfId="0" applyNumberFormat="1" applyFont="1" applyFill="1" applyBorder="1"/>
    <xf numFmtId="9" fontId="0" fillId="24" borderId="1" xfId="0" applyNumberFormat="1" applyFont="1" applyFill="1" applyBorder="1"/>
    <xf numFmtId="0" fontId="0" fillId="8" borderId="0" xfId="0" applyNumberFormat="1" applyFont="1" applyFill="1" applyBorder="1"/>
    <xf numFmtId="0" fontId="1" fillId="8" borderId="0" xfId="0" applyNumberFormat="1" applyFont="1" applyFill="1" applyBorder="1" applyAlignment="1">
      <alignment horizontal="left" vertical="top"/>
    </xf>
    <xf numFmtId="0" fontId="1" fillId="8" borderId="0" xfId="0" applyNumberFormat="1" applyFont="1" applyFill="1" applyBorder="1" applyAlignment="1">
      <alignment vertical="top"/>
    </xf>
    <xf numFmtId="0" fontId="2" fillId="7" borderId="13" xfId="0" applyNumberFormat="1" applyFont="1" applyFill="1" applyBorder="1" applyAlignment="1">
      <alignment horizontal="center" vertical="center" wrapText="1"/>
    </xf>
    <xf numFmtId="0" fontId="2" fillId="7" borderId="37" xfId="0" applyNumberFormat="1" applyFont="1" applyFill="1" applyBorder="1" applyAlignment="1">
      <alignment horizontal="center" vertical="center" wrapText="1"/>
    </xf>
    <xf numFmtId="0" fontId="1" fillId="8" borderId="0" xfId="0" applyNumberFormat="1" applyFont="1" applyFill="1" applyBorder="1" applyAlignment="1">
      <alignment horizontal="left" vertical="top" indent="2"/>
    </xf>
    <xf numFmtId="166" fontId="1" fillId="8" borderId="0" xfId="0" applyNumberFormat="1" applyFont="1" applyFill="1" applyBorder="1" applyAlignment="1">
      <alignment horizontal="center" vertical="center"/>
    </xf>
    <xf numFmtId="1" fontId="1" fillId="8" borderId="0" xfId="0" applyNumberFormat="1" applyFont="1" applyFill="1" applyBorder="1" applyAlignment="1">
      <alignment horizontal="center" vertical="center"/>
    </xf>
    <xf numFmtId="0" fontId="2" fillId="8" borderId="0" xfId="0" applyNumberFormat="1" applyFont="1" applyFill="1" applyBorder="1" applyAlignment="1">
      <alignment horizontal="left" vertical="top" indent="2"/>
    </xf>
    <xf numFmtId="1" fontId="2" fillId="8" borderId="0" xfId="0" applyNumberFormat="1" applyFont="1" applyFill="1" applyBorder="1" applyAlignment="1">
      <alignment horizontal="center" vertical="center"/>
    </xf>
    <xf numFmtId="0" fontId="2" fillId="8" borderId="0" xfId="0" applyNumberFormat="1" applyFont="1" applyFill="1" applyBorder="1" applyAlignment="1">
      <alignment vertical="top" wrapText="1"/>
    </xf>
    <xf numFmtId="0" fontId="2" fillId="8" borderId="0" xfId="0" applyNumberFormat="1" applyFont="1" applyFill="1" applyBorder="1" applyAlignment="1">
      <alignment horizontal="center" vertical="center" wrapText="1"/>
    </xf>
    <xf numFmtId="0" fontId="2" fillId="8" borderId="0" xfId="0" quotePrefix="1" applyNumberFormat="1" applyFont="1" applyFill="1" applyBorder="1" applyAlignment="1">
      <alignment vertical="top"/>
    </xf>
    <xf numFmtId="1" fontId="3" fillId="8" borderId="0" xfId="0" applyNumberFormat="1" applyFont="1" applyFill="1" applyBorder="1" applyAlignment="1">
      <alignment horizontal="center" vertical="center"/>
    </xf>
    <xf numFmtId="1" fontId="16" fillId="8" borderId="0" xfId="0" applyNumberFormat="1" applyFont="1" applyFill="1" applyBorder="1" applyAlignment="1">
      <alignment horizontal="center" vertical="center"/>
    </xf>
    <xf numFmtId="166" fontId="2" fillId="8" borderId="0" xfId="0" applyNumberFormat="1" applyFont="1" applyFill="1" applyBorder="1" applyAlignment="1">
      <alignment horizontal="center" vertical="center"/>
    </xf>
    <xf numFmtId="166" fontId="3" fillId="8" borderId="0" xfId="0" applyNumberFormat="1" applyFont="1" applyFill="1" applyBorder="1" applyAlignment="1">
      <alignment horizontal="center" vertical="center"/>
    </xf>
    <xf numFmtId="0" fontId="2" fillId="8" borderId="0" xfId="0" applyNumberFormat="1" applyFont="1" applyFill="1" applyBorder="1" applyAlignment="1">
      <alignment vertical="top"/>
    </xf>
    <xf numFmtId="0" fontId="3" fillId="8" borderId="0" xfId="0" applyNumberFormat="1" applyFont="1" applyFill="1" applyBorder="1" applyAlignment="1">
      <alignment horizontal="left" vertical="top" indent="1"/>
    </xf>
    <xf numFmtId="1" fontId="2" fillId="8" borderId="0" xfId="0" applyNumberFormat="1" applyFont="1" applyFill="1" applyBorder="1" applyAlignment="1">
      <alignment vertical="top"/>
    </xf>
    <xf numFmtId="0" fontId="2" fillId="8" borderId="0" xfId="0" applyNumberFormat="1" applyFont="1" applyFill="1" applyBorder="1" applyAlignment="1">
      <alignment horizontal="center" vertical="center"/>
    </xf>
    <xf numFmtId="166" fontId="2" fillId="8" borderId="0" xfId="0" applyNumberFormat="1" applyFont="1" applyFill="1" applyBorder="1" applyAlignment="1">
      <alignment horizontal="left" vertical="top"/>
    </xf>
    <xf numFmtId="0" fontId="2" fillId="8" borderId="0" xfId="0" applyNumberFormat="1" applyFont="1" applyFill="1" applyBorder="1" applyAlignment="1">
      <alignment horizontal="left" vertical="top"/>
    </xf>
    <xf numFmtId="0" fontId="2" fillId="8" borderId="0" xfId="0" applyNumberFormat="1" applyFont="1" applyFill="1" applyBorder="1" applyAlignment="1">
      <alignment horizontal="right" vertical="top"/>
    </xf>
    <xf numFmtId="0" fontId="2" fillId="8" borderId="0" xfId="0" applyNumberFormat="1" applyFont="1" applyFill="1" applyBorder="1" applyAlignment="1">
      <alignment horizontal="center" vertical="center"/>
    </xf>
    <xf numFmtId="165" fontId="2" fillId="8" borderId="0" xfId="0" applyNumberFormat="1" applyFont="1" applyFill="1" applyBorder="1" applyAlignment="1">
      <alignment horizontal="center" vertical="center"/>
    </xf>
    <xf numFmtId="165" fontId="2" fillId="8" borderId="0" xfId="0" applyNumberFormat="1" applyFont="1" applyFill="1" applyBorder="1" applyAlignment="1">
      <alignment vertical="top"/>
    </xf>
    <xf numFmtId="0" fontId="2" fillId="8" borderId="0" xfId="0" applyNumberFormat="1" applyFont="1" applyFill="1" applyBorder="1" applyAlignment="1">
      <alignment vertical="top"/>
    </xf>
    <xf numFmtId="0" fontId="2" fillId="2" borderId="1" xfId="0" quotePrefix="1" applyNumberFormat="1" applyFont="1" applyFill="1" applyBorder="1" applyAlignment="1">
      <alignment vertical="top"/>
    </xf>
    <xf numFmtId="2" fontId="0" fillId="24" borderId="69" xfId="0" applyNumberFormat="1" applyFont="1" applyFill="1" applyBorder="1"/>
    <xf numFmtId="2" fontId="0" fillId="24" borderId="58" xfId="0" applyNumberFormat="1" applyFont="1" applyFill="1" applyBorder="1"/>
    <xf numFmtId="2" fontId="0" fillId="24" borderId="26" xfId="0" applyNumberFormat="1" applyFont="1" applyFill="1" applyBorder="1"/>
    <xf numFmtId="2" fontId="0" fillId="24" borderId="13" xfId="0" applyNumberFormat="1" applyFont="1" applyFill="1" applyBorder="1"/>
    <xf numFmtId="2" fontId="0" fillId="24" borderId="28" xfId="0" applyNumberFormat="1" applyFont="1" applyFill="1" applyBorder="1"/>
    <xf numFmtId="2" fontId="0" fillId="24" borderId="34" xfId="0" applyNumberFormat="1" applyFont="1" applyFill="1" applyBorder="1"/>
    <xf numFmtId="0" fontId="0" fillId="24" borderId="35" xfId="0" applyNumberFormat="1" applyFont="1" applyFill="1" applyBorder="1"/>
    <xf numFmtId="0" fontId="0" fillId="24" borderId="1" xfId="0" applyNumberFormat="1" applyFont="1" applyFill="1" applyBorder="1" applyProtection="1">
      <protection locked="0"/>
    </xf>
    <xf numFmtId="2" fontId="0" fillId="4" borderId="1" xfId="0" applyNumberFormat="1" applyFont="1" applyFill="1" applyBorder="1" applyProtection="1">
      <protection locked="0"/>
    </xf>
    <xf numFmtId="2" fontId="17" fillId="25" borderId="0" xfId="0" applyNumberFormat="1" applyFont="1" applyFill="1" applyBorder="1" applyAlignment="1" applyProtection="1">
      <alignment wrapText="1"/>
      <protection locked="0"/>
    </xf>
    <xf numFmtId="1" fontId="17" fillId="25" borderId="0" xfId="0" applyNumberFormat="1" applyFont="1" applyFill="1" applyBorder="1" applyAlignment="1" applyProtection="1">
      <alignment wrapText="1"/>
      <protection locked="0"/>
    </xf>
    <xf numFmtId="0" fontId="0" fillId="0" borderId="0" xfId="0" applyNumberFormat="1" applyFont="1" applyFill="1" applyBorder="1" applyProtection="1">
      <protection locked="0"/>
    </xf>
    <xf numFmtId="0" fontId="17" fillId="25" borderId="0" xfId="0" applyNumberFormat="1" applyFont="1" applyFill="1" applyBorder="1" applyAlignment="1" applyProtection="1">
      <alignment wrapText="1"/>
      <protection locked="0"/>
    </xf>
    <xf numFmtId="1" fontId="0" fillId="4" borderId="1" xfId="0" applyNumberFormat="1" applyFont="1" applyFill="1" applyBorder="1" applyProtection="1">
      <protection locked="0"/>
    </xf>
    <xf numFmtId="0" fontId="0" fillId="0" borderId="8" xfId="0" applyNumberFormat="1" applyFont="1" applyFill="1" applyBorder="1" applyAlignment="1">
      <alignment horizontal="center" vertical="center"/>
    </xf>
    <xf numFmtId="0" fontId="0" fillId="0" borderId="7"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 fillId="5" borderId="8" xfId="0" applyNumberFormat="1" applyFont="1" applyFill="1" applyBorder="1" applyAlignment="1">
      <alignment horizontal="center"/>
    </xf>
    <xf numFmtId="0" fontId="1" fillId="5" borderId="7" xfId="0" applyNumberFormat="1" applyFont="1" applyFill="1" applyBorder="1" applyAlignment="1">
      <alignment horizontal="center"/>
    </xf>
    <xf numFmtId="0" fontId="1" fillId="5" borderId="9" xfId="0" applyNumberFormat="1" applyFont="1" applyFill="1" applyBorder="1" applyAlignment="1">
      <alignment horizontal="center"/>
    </xf>
    <xf numFmtId="0" fontId="0" fillId="0"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wrapText="1"/>
    </xf>
    <xf numFmtId="0" fontId="38" fillId="13" borderId="8" xfId="0" applyNumberFormat="1" applyFont="1" applyFill="1" applyBorder="1" applyAlignment="1">
      <alignment vertical="top" wrapText="1"/>
    </xf>
    <xf numFmtId="0" fontId="38" fillId="13" borderId="9" xfId="0" applyNumberFormat="1" applyFont="1" applyFill="1" applyBorder="1" applyAlignment="1">
      <alignment vertical="top" wrapText="1"/>
    </xf>
    <xf numFmtId="0" fontId="38" fillId="13" borderId="8" xfId="0" applyNumberFormat="1" applyFont="1" applyFill="1" applyBorder="1" applyAlignment="1">
      <alignment horizontal="left" wrapText="1"/>
    </xf>
    <xf numFmtId="0" fontId="38" fillId="13" borderId="9" xfId="0" applyNumberFormat="1" applyFont="1" applyFill="1" applyBorder="1" applyAlignment="1">
      <alignment horizontal="left" wrapText="1"/>
    </xf>
    <xf numFmtId="0" fontId="37" fillId="13" borderId="8" xfId="0" applyNumberFormat="1" applyFont="1" applyFill="1" applyBorder="1" applyAlignment="1">
      <alignment vertical="top" wrapText="1"/>
    </xf>
    <xf numFmtId="0" fontId="37" fillId="13" borderId="9" xfId="0" applyNumberFormat="1" applyFont="1" applyFill="1" applyBorder="1" applyAlignment="1">
      <alignment vertical="top" wrapText="1"/>
    </xf>
    <xf numFmtId="0" fontId="38" fillId="8" borderId="8" xfId="0" applyNumberFormat="1" applyFont="1" applyFill="1" applyBorder="1" applyAlignment="1">
      <alignment horizontal="left" vertical="top" wrapText="1"/>
    </xf>
    <xf numFmtId="0" fontId="38" fillId="8" borderId="9" xfId="0" applyNumberFormat="1" applyFont="1" applyFill="1" applyBorder="1" applyAlignment="1">
      <alignment horizontal="left" vertical="top" wrapText="1"/>
    </xf>
    <xf numFmtId="0" fontId="0" fillId="2" borderId="13" xfId="0" applyNumberFormat="1" applyFont="1" applyFill="1" applyBorder="1" applyAlignment="1">
      <alignment horizontal="center" vertical="center" wrapText="1"/>
    </xf>
    <xf numFmtId="0" fontId="0" fillId="2" borderId="38" xfId="0" applyNumberFormat="1" applyFont="1" applyFill="1" applyBorder="1" applyAlignment="1">
      <alignment horizontal="center" vertical="center" wrapText="1"/>
    </xf>
    <xf numFmtId="0" fontId="0" fillId="0" borderId="37" xfId="0" applyNumberFormat="1" applyFont="1" applyFill="1" applyBorder="1" applyAlignment="1">
      <alignment horizontal="left" vertical="top" wrapText="1"/>
    </xf>
    <xf numFmtId="0" fontId="0" fillId="0" borderId="29" xfId="0" applyNumberFormat="1" applyFont="1" applyFill="1" applyBorder="1" applyAlignment="1">
      <alignment horizontal="left" vertical="top" wrapText="1"/>
    </xf>
    <xf numFmtId="0" fontId="0" fillId="0" borderId="80" xfId="0" applyNumberFormat="1" applyFont="1" applyFill="1" applyBorder="1" applyAlignment="1">
      <alignment horizontal="left" vertical="top" wrapText="1"/>
    </xf>
    <xf numFmtId="0" fontId="0" fillId="0" borderId="78" xfId="0" applyNumberFormat="1" applyFont="1" applyFill="1" applyBorder="1" applyAlignment="1">
      <alignment horizontal="left" vertical="top" wrapText="1"/>
    </xf>
    <xf numFmtId="0" fontId="38" fillId="8" borderId="8" xfId="0" applyNumberFormat="1" applyFont="1" applyFill="1" applyBorder="1" applyAlignment="1">
      <alignment vertical="top" wrapText="1"/>
    </xf>
    <xf numFmtId="0" fontId="38" fillId="8" borderId="9" xfId="0" applyNumberFormat="1" applyFont="1" applyFill="1" applyBorder="1" applyAlignment="1">
      <alignment vertical="top" wrapText="1"/>
    </xf>
    <xf numFmtId="0" fontId="37" fillId="8" borderId="8" xfId="0" applyNumberFormat="1" applyFont="1" applyFill="1" applyBorder="1" applyAlignment="1">
      <alignment vertical="top" wrapText="1"/>
    </xf>
    <xf numFmtId="0" fontId="37" fillId="8" borderId="9" xfId="0" applyNumberFormat="1" applyFont="1" applyFill="1" applyBorder="1" applyAlignment="1">
      <alignment vertical="top" wrapText="1"/>
    </xf>
    <xf numFmtId="0" fontId="38" fillId="13" borderId="8" xfId="0" applyNumberFormat="1" applyFont="1" applyFill="1" applyBorder="1" applyAlignment="1">
      <alignment horizontal="left" vertical="top" wrapText="1"/>
    </xf>
    <xf numFmtId="0" fontId="38" fillId="13" borderId="9" xfId="0" applyNumberFormat="1" applyFont="1" applyFill="1" applyBorder="1" applyAlignment="1">
      <alignment horizontal="left" vertical="top" wrapText="1"/>
    </xf>
    <xf numFmtId="0" fontId="0" fillId="2" borderId="76" xfId="0" applyNumberFormat="1" applyFont="1" applyFill="1" applyBorder="1" applyAlignment="1">
      <alignment horizontal="center" vertical="center" wrapText="1"/>
    </xf>
    <xf numFmtId="0" fontId="0" fillId="0" borderId="81" xfId="0" applyNumberFormat="1" applyFont="1" applyFill="1" applyBorder="1" applyAlignment="1">
      <alignment horizontal="left" vertical="top" wrapText="1"/>
    </xf>
    <xf numFmtId="0" fontId="0" fillId="0" borderId="79" xfId="0" applyNumberFormat="1" applyFont="1" applyFill="1" applyBorder="1" applyAlignment="1">
      <alignment horizontal="left" vertical="top" wrapText="1"/>
    </xf>
    <xf numFmtId="0" fontId="37" fillId="8" borderId="8" xfId="0" applyNumberFormat="1" applyFont="1" applyFill="1" applyBorder="1" applyAlignment="1">
      <alignment horizontal="left" vertical="top" wrapText="1"/>
    </xf>
    <xf numFmtId="0" fontId="37" fillId="8" borderId="9" xfId="0" applyNumberFormat="1" applyFont="1" applyFill="1" applyBorder="1" applyAlignment="1">
      <alignment horizontal="left" vertical="top" wrapText="1"/>
    </xf>
    <xf numFmtId="0" fontId="37" fillId="13" borderId="1" xfId="0" applyNumberFormat="1" applyFont="1" applyFill="1" applyBorder="1" applyAlignment="1">
      <alignment vertical="top" wrapText="1"/>
    </xf>
    <xf numFmtId="0" fontId="0" fillId="2" borderId="29" xfId="0" applyNumberFormat="1" applyFont="1" applyFill="1" applyBorder="1" applyAlignment="1">
      <alignment horizontal="center" vertical="center" wrapText="1"/>
    </xf>
    <xf numFmtId="0" fontId="0" fillId="2" borderId="78" xfId="0" applyNumberFormat="1" applyFont="1" applyFill="1" applyBorder="1" applyAlignment="1">
      <alignment horizontal="center" vertical="center" wrapText="1"/>
    </xf>
    <xf numFmtId="0" fontId="0" fillId="2" borderId="79" xfId="0" applyNumberFormat="1" applyFont="1" applyFill="1" applyBorder="1" applyAlignment="1">
      <alignment horizontal="center" vertical="center" wrapText="1"/>
    </xf>
    <xf numFmtId="0" fontId="18" fillId="0" borderId="0" xfId="0" applyNumberFormat="1" applyFont="1" applyFill="1" applyBorder="1" applyAlignment="1">
      <alignment horizontal="center"/>
    </xf>
    <xf numFmtId="0" fontId="0" fillId="16" borderId="38" xfId="0" applyNumberFormat="1" applyFont="1" applyFill="1" applyBorder="1" applyAlignment="1">
      <alignment horizontal="center" vertical="center" wrapText="1"/>
    </xf>
    <xf numFmtId="0" fontId="0" fillId="16" borderId="76" xfId="0" applyNumberFormat="1" applyFont="1" applyFill="1" applyBorder="1" applyAlignment="1">
      <alignment horizontal="center" vertical="center" wrapText="1"/>
    </xf>
    <xf numFmtId="0" fontId="37" fillId="13" borderId="8" xfId="0" applyNumberFormat="1" applyFont="1" applyFill="1" applyBorder="1" applyAlignment="1">
      <alignment horizontal="left" vertical="top" wrapText="1"/>
    </xf>
    <xf numFmtId="0" fontId="37" fillId="13" borderId="9" xfId="0" applyNumberFormat="1" applyFont="1" applyFill="1" applyBorder="1" applyAlignment="1">
      <alignment horizontal="left" vertical="top" wrapText="1"/>
    </xf>
    <xf numFmtId="0" fontId="6" fillId="9" borderId="37" xfId="0" applyNumberFormat="1" applyFont="1" applyFill="1" applyBorder="1" applyAlignment="1">
      <alignment horizontal="center" vertical="center"/>
    </xf>
    <xf numFmtId="0" fontId="6" fillId="9" borderId="80" xfId="0" applyNumberFormat="1" applyFont="1" applyFill="1" applyBorder="1" applyAlignment="1">
      <alignment horizontal="center" vertical="center"/>
    </xf>
    <xf numFmtId="0" fontId="6" fillId="5" borderId="82" xfId="0" applyNumberFormat="1" applyFont="1" applyFill="1" applyBorder="1" applyAlignment="1">
      <alignment horizontal="center" vertical="center"/>
    </xf>
    <xf numFmtId="0" fontId="6" fillId="5" borderId="73" xfId="0" applyNumberFormat="1" applyFont="1" applyFill="1" applyBorder="1" applyAlignment="1">
      <alignment horizontal="center" vertical="center"/>
    </xf>
    <xf numFmtId="0" fontId="6" fillId="5" borderId="70" xfId="0" applyNumberFormat="1" applyFont="1" applyFill="1" applyBorder="1" applyAlignment="1">
      <alignment horizontal="center" vertical="center"/>
    </xf>
    <xf numFmtId="0" fontId="0" fillId="0" borderId="0" xfId="0" applyNumberFormat="1" applyFont="1" applyFill="1" applyBorder="1" applyAlignment="1">
      <alignment horizontal="center"/>
    </xf>
    <xf numFmtId="0" fontId="6" fillId="3" borderId="18" xfId="0" applyNumberFormat="1" applyFont="1" applyFill="1" applyBorder="1" applyAlignment="1">
      <alignment horizontal="center"/>
    </xf>
    <xf numFmtId="0" fontId="6" fillId="3" borderId="19" xfId="0" applyNumberFormat="1" applyFont="1" applyFill="1" applyBorder="1" applyAlignment="1">
      <alignment horizontal="center"/>
    </xf>
    <xf numFmtId="0" fontId="6" fillId="0" borderId="0" xfId="0" applyNumberFormat="1" applyFont="1" applyFill="1" applyBorder="1" applyAlignment="1">
      <alignment horizontal="center"/>
    </xf>
    <xf numFmtId="0" fontId="6" fillId="11" borderId="1" xfId="0" applyNumberFormat="1" applyFont="1" applyFill="1" applyBorder="1" applyAlignment="1">
      <alignment horizontal="center"/>
    </xf>
    <xf numFmtId="1" fontId="6" fillId="11" borderId="1" xfId="0" applyNumberFormat="1" applyFont="1" applyFill="1" applyBorder="1" applyAlignment="1">
      <alignment horizontal="center"/>
    </xf>
    <xf numFmtId="0" fontId="6" fillId="19" borderId="1" xfId="0" applyNumberFormat="1" applyFont="1" applyFill="1" applyBorder="1" applyAlignment="1">
      <alignment horizontal="center"/>
    </xf>
    <xf numFmtId="1" fontId="6" fillId="19" borderId="1" xfId="0" applyNumberFormat="1" applyFont="1" applyFill="1" applyBorder="1" applyAlignment="1">
      <alignment horizontal="center"/>
    </xf>
    <xf numFmtId="0" fontId="6" fillId="2" borderId="1" xfId="0" applyNumberFormat="1" applyFont="1" applyFill="1" applyBorder="1" applyAlignment="1">
      <alignment horizontal="center"/>
    </xf>
    <xf numFmtId="1" fontId="6" fillId="2" borderId="1" xfId="0" applyNumberFormat="1" applyFont="1" applyFill="1" applyBorder="1" applyAlignment="1">
      <alignment horizontal="center"/>
    </xf>
    <xf numFmtId="0" fontId="6" fillId="17" borderId="1" xfId="0" applyNumberFormat="1" applyFont="1" applyFill="1" applyBorder="1" applyAlignment="1">
      <alignment horizontal="center"/>
    </xf>
    <xf numFmtId="1" fontId="6" fillId="17" borderId="1" xfId="0" applyNumberFormat="1" applyFont="1" applyFill="1" applyBorder="1" applyAlignment="1">
      <alignment horizontal="center"/>
    </xf>
    <xf numFmtId="0" fontId="6" fillId="10" borderId="1" xfId="0" applyNumberFormat="1" applyFont="1" applyFill="1" applyBorder="1" applyAlignment="1">
      <alignment horizontal="center"/>
    </xf>
    <xf numFmtId="1" fontId="6" fillId="10" borderId="1" xfId="0" applyNumberFormat="1" applyFont="1" applyFill="1" applyBorder="1" applyAlignment="1">
      <alignment horizontal="center"/>
    </xf>
    <xf numFmtId="1" fontId="0" fillId="19" borderId="1" xfId="0" applyNumberFormat="1" applyFont="1" applyFill="1" applyBorder="1" applyAlignment="1">
      <alignment horizontal="center"/>
    </xf>
    <xf numFmtId="0" fontId="6" fillId="18" borderId="1" xfId="0" applyNumberFormat="1" applyFont="1" applyFill="1" applyBorder="1" applyAlignment="1">
      <alignment horizontal="center"/>
    </xf>
    <xf numFmtId="1" fontId="6" fillId="18" borderId="1" xfId="0" applyNumberFormat="1" applyFont="1" applyFill="1" applyBorder="1" applyAlignment="1">
      <alignment horizontal="center"/>
    </xf>
    <xf numFmtId="0" fontId="6" fillId="13" borderId="1" xfId="0" applyNumberFormat="1" applyFont="1" applyFill="1" applyBorder="1" applyAlignment="1">
      <alignment horizontal="center"/>
    </xf>
    <xf numFmtId="1" fontId="0" fillId="13" borderId="1" xfId="0" applyNumberFormat="1" applyFont="1" applyFill="1" applyBorder="1" applyAlignment="1">
      <alignment horizontal="center"/>
    </xf>
    <xf numFmtId="0" fontId="6" fillId="16" borderId="1" xfId="0" applyNumberFormat="1" applyFont="1" applyFill="1" applyBorder="1" applyAlignment="1">
      <alignment horizontal="center"/>
    </xf>
    <xf numFmtId="1" fontId="6" fillId="16" borderId="1" xfId="0" applyNumberFormat="1" applyFont="1" applyFill="1" applyBorder="1" applyAlignment="1">
      <alignment horizontal="center"/>
    </xf>
    <xf numFmtId="0" fontId="6" fillId="12" borderId="1" xfId="0" applyNumberFormat="1" applyFont="1" applyFill="1" applyBorder="1" applyAlignment="1">
      <alignment horizontal="center"/>
    </xf>
    <xf numFmtId="1" fontId="6" fillId="12" borderId="1" xfId="0" applyNumberFormat="1" applyFont="1" applyFill="1" applyBorder="1" applyAlignment="1">
      <alignment horizontal="center"/>
    </xf>
    <xf numFmtId="0" fontId="6" fillId="9" borderId="1" xfId="0" applyNumberFormat="1" applyFont="1" applyFill="1" applyBorder="1" applyAlignment="1">
      <alignment horizontal="center"/>
    </xf>
    <xf numFmtId="1" fontId="6" fillId="9" borderId="1" xfId="0" applyNumberFormat="1" applyFont="1" applyFill="1" applyBorder="1" applyAlignment="1">
      <alignment horizontal="center"/>
    </xf>
    <xf numFmtId="0" fontId="6" fillId="15" borderId="1" xfId="0" applyNumberFormat="1" applyFont="1" applyFill="1" applyBorder="1" applyAlignment="1">
      <alignment horizontal="center"/>
    </xf>
    <xf numFmtId="1" fontId="6" fillId="15" borderId="1" xfId="0" applyNumberFormat="1" applyFont="1" applyFill="1" applyBorder="1" applyAlignment="1">
      <alignment horizontal="center"/>
    </xf>
    <xf numFmtId="0" fontId="6" fillId="21" borderId="1" xfId="0" applyNumberFormat="1" applyFont="1" applyFill="1" applyBorder="1" applyAlignment="1">
      <alignment horizontal="center" wrapText="1"/>
    </xf>
    <xf numFmtId="1" fontId="6" fillId="21" borderId="1" xfId="0" applyNumberFormat="1" applyFont="1" applyFill="1" applyBorder="1" applyAlignment="1">
      <alignment horizontal="center"/>
    </xf>
    <xf numFmtId="0" fontId="6" fillId="18" borderId="1" xfId="0" applyNumberFormat="1" applyFont="1" applyFill="1" applyBorder="1" applyAlignment="1">
      <alignment horizontal="center" wrapText="1"/>
    </xf>
    <xf numFmtId="0" fontId="6" fillId="17" borderId="1" xfId="0" applyNumberFormat="1" applyFont="1" applyFill="1" applyBorder="1" applyAlignment="1">
      <alignment horizontal="center" wrapText="1"/>
    </xf>
    <xf numFmtId="0" fontId="40" fillId="43" borderId="8" xfId="0" applyNumberFormat="1" applyFont="1" applyFill="1" applyBorder="1" applyAlignment="1">
      <alignment horizontal="center" vertical="center" wrapText="1"/>
    </xf>
    <xf numFmtId="0" fontId="40" fillId="43" borderId="7" xfId="0" applyNumberFormat="1" applyFont="1" applyFill="1" applyBorder="1" applyAlignment="1">
      <alignment horizontal="center" vertical="center" wrapText="1"/>
    </xf>
    <xf numFmtId="0" fontId="40" fillId="43" borderId="9" xfId="0" applyNumberFormat="1" applyFont="1" applyFill="1" applyBorder="1" applyAlignment="1">
      <alignment horizontal="center" vertical="center" wrapText="1"/>
    </xf>
    <xf numFmtId="0" fontId="31" fillId="21" borderId="1" xfId="0" applyNumberFormat="1" applyFont="1" applyFill="1" applyBorder="1" applyAlignment="1">
      <alignment horizontal="center" vertical="center" wrapText="1"/>
    </xf>
    <xf numFmtId="0" fontId="31" fillId="21" borderId="8" xfId="0" applyNumberFormat="1" applyFont="1" applyFill="1" applyBorder="1" applyAlignment="1">
      <alignment horizontal="center" vertical="center"/>
    </xf>
    <xf numFmtId="0" fontId="31" fillId="21" borderId="7" xfId="0" applyNumberFormat="1" applyFont="1" applyFill="1" applyBorder="1" applyAlignment="1">
      <alignment horizontal="center" vertical="center"/>
    </xf>
    <xf numFmtId="0" fontId="31" fillId="21" borderId="9" xfId="0" applyNumberFormat="1" applyFont="1" applyFill="1" applyBorder="1" applyAlignment="1">
      <alignment horizontal="center" vertical="center"/>
    </xf>
    <xf numFmtId="0" fontId="0" fillId="0" borderId="56" xfId="0" applyNumberFormat="1" applyFont="1" applyFill="1" applyBorder="1" applyAlignment="1">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tableStyleElement type="wholeTable" dxfId="17"/>
    </tableStyle>
    <tableStyle name="Slicer Style 2" pivot="0" table="0" count="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xmlns:c16r2="http://schemas.microsoft.com/office/drawing/2015/06/chart"/>
            </c:numRef>
          </c:val>
          <c:extLst xmlns:c16r2="http://schemas.microsoft.com/office/drawing/2015/06/char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xmlns:c16r2="http://schemas.microsoft.com/office/drawing/2015/06/chart"/>
            </c:numRef>
          </c:val>
          <c:extLst xmlns:c16r2="http://schemas.microsoft.com/office/drawing/2015/06/char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xmlns:c16r2="http://schemas.microsoft.com/office/drawing/2015/06/chart"/>
            </c:numRef>
          </c:val>
          <c:extLst xmlns:c16r2="http://schemas.microsoft.com/office/drawing/2015/06/char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xmlns:c16r2="http://schemas.microsoft.com/office/drawing/2015/06/chart"/>
            </c:numRef>
          </c:val>
          <c:extLst xmlns:c16r2="http://schemas.microsoft.com/office/drawing/2015/06/char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xmlns:c16r2="http://schemas.microsoft.com/office/drawing/2015/06/chart"/>
            </c:numRef>
          </c:val>
          <c:extLst xmlns:c16r2="http://schemas.microsoft.com/office/drawing/2015/06/char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xmlns:c16r2="http://schemas.microsoft.com/office/drawing/2015/06/chart"/>
            </c:numRef>
          </c:val>
          <c:extLst xmlns:c16r2="http://schemas.microsoft.com/office/drawing/2015/06/char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761348680"/>
        <c:axId val="761349072"/>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xmlns:c16r2="http://schemas.microsoft.com/office/drawing/2015/06/chart"/>
            </c:numRef>
          </c:val>
          <c:smooth val="0"/>
          <c:extLst xmlns:c16r2="http://schemas.microsoft.com/office/drawing/2015/06/char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761339272"/>
        <c:axId val="761338880"/>
      </c:lineChart>
      <c:dateAx>
        <c:axId val="76134868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1349072"/>
        <c:crosses val="autoZero"/>
        <c:auto val="1"/>
        <c:lblOffset val="100"/>
        <c:baseTimeUnit val="months"/>
      </c:dateAx>
      <c:valAx>
        <c:axId val="761349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1348680"/>
        <c:crosses val="autoZero"/>
        <c:crossBetween val="between"/>
      </c:valAx>
      <c:valAx>
        <c:axId val="761338880"/>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1339272"/>
        <c:crosses val="max"/>
        <c:crossBetween val="between"/>
      </c:valAx>
      <c:catAx>
        <c:axId val="761339272"/>
        <c:scaling>
          <c:orientation val="minMax"/>
        </c:scaling>
        <c:delete val="1"/>
        <c:axPos val="b"/>
        <c:numFmt formatCode="General" sourceLinked="1"/>
        <c:majorTickMark val="out"/>
        <c:minorTickMark val="none"/>
        <c:tickLblPos val="nextTo"/>
        <c:crossAx val="76133888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xmlns=""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O36"/>
  <sheetViews>
    <sheetView zoomScale="90" zoomScaleNormal="90" workbookViewId="0">
      <selection activeCell="E23" sqref="E23:J23"/>
    </sheetView>
  </sheetViews>
  <sheetFormatPr defaultColWidth="8.85546875" defaultRowHeight="12.75" x14ac:dyDescent="0.2"/>
  <cols>
    <col min="1" max="1" width="8.85546875" style="2" customWidth="1"/>
    <col min="2" max="2" width="13.42578125" style="2" bestFit="1" customWidth="1"/>
    <col min="3" max="6" width="11.85546875" style="2" customWidth="1"/>
    <col min="7" max="7" width="12.140625" style="2" customWidth="1"/>
    <col min="8" max="16" width="11.85546875" style="2" customWidth="1"/>
    <col min="17" max="20" width="8.85546875" style="2" customWidth="1"/>
    <col min="21" max="16384" width="8.85546875" style="2"/>
  </cols>
  <sheetData>
    <row r="3" spans="2:15" ht="23.45" customHeight="1" x14ac:dyDescent="0.2">
      <c r="B3" s="1" t="s">
        <v>935</v>
      </c>
      <c r="C3" s="1" t="s">
        <v>936</v>
      </c>
      <c r="D3" s="1" t="s">
        <v>937</v>
      </c>
      <c r="E3" s="1" t="s">
        <v>938</v>
      </c>
    </row>
    <row r="4" spans="2:15" x14ac:dyDescent="0.2">
      <c r="B4" s="3" t="s">
        <v>939</v>
      </c>
      <c r="C4" s="3">
        <v>342</v>
      </c>
      <c r="D4" s="3">
        <v>82</v>
      </c>
      <c r="E4" s="3">
        <v>260</v>
      </c>
    </row>
    <row r="5" spans="2:15" x14ac:dyDescent="0.2">
      <c r="B5" s="4" t="s">
        <v>940</v>
      </c>
      <c r="C5" s="4">
        <v>290</v>
      </c>
      <c r="D5" s="4">
        <v>107</v>
      </c>
      <c r="E5" s="4">
        <v>183</v>
      </c>
    </row>
    <row r="6" spans="2:15" x14ac:dyDescent="0.2">
      <c r="B6" s="4" t="s">
        <v>941</v>
      </c>
      <c r="C6" s="4">
        <v>78</v>
      </c>
      <c r="D6" s="4">
        <v>24</v>
      </c>
      <c r="E6" s="4">
        <v>54</v>
      </c>
    </row>
    <row r="7" spans="2:15" x14ac:dyDescent="0.2">
      <c r="B7" s="4" t="s">
        <v>942</v>
      </c>
      <c r="C7" s="4">
        <v>39</v>
      </c>
      <c r="D7" s="4">
        <v>13</v>
      </c>
      <c r="E7" s="4">
        <v>26</v>
      </c>
    </row>
    <row r="8" spans="2:15" x14ac:dyDescent="0.2">
      <c r="B8" s="4" t="s">
        <v>943</v>
      </c>
      <c r="C8" s="4">
        <v>69</v>
      </c>
      <c r="D8" s="4">
        <v>18</v>
      </c>
      <c r="E8" s="11">
        <v>51</v>
      </c>
    </row>
    <row r="9" spans="2:15" x14ac:dyDescent="0.2">
      <c r="C9" s="10">
        <f>SUM(C4:C8)</f>
        <v>818</v>
      </c>
      <c r="D9" s="10">
        <f>SUM(D4:D8)</f>
        <v>244</v>
      </c>
      <c r="E9" s="10">
        <f>SUM(E4:E8)</f>
        <v>574</v>
      </c>
    </row>
    <row r="15" spans="2:15" ht="48" customHeight="1" x14ac:dyDescent="0.2">
      <c r="B15" s="5" t="s">
        <v>935</v>
      </c>
      <c r="C15" s="5" t="s">
        <v>944</v>
      </c>
      <c r="D15" s="5" t="s">
        <v>945</v>
      </c>
      <c r="E15" s="5" t="s">
        <v>946</v>
      </c>
      <c r="F15" s="5" t="s">
        <v>947</v>
      </c>
      <c r="G15" s="5" t="s">
        <v>948</v>
      </c>
      <c r="H15" s="5" t="s">
        <v>949</v>
      </c>
      <c r="I15" s="5" t="s">
        <v>950</v>
      </c>
      <c r="J15" s="5" t="s">
        <v>951</v>
      </c>
      <c r="K15" s="5" t="s">
        <v>952</v>
      </c>
      <c r="L15" s="13" t="s">
        <v>953</v>
      </c>
      <c r="M15" s="13" t="s">
        <v>954</v>
      </c>
      <c r="N15" s="13" t="s">
        <v>955</v>
      </c>
      <c r="O15" s="13" t="s">
        <v>956</v>
      </c>
    </row>
    <row r="16" spans="2:15" x14ac:dyDescent="0.2">
      <c r="B16" s="6" t="s">
        <v>939</v>
      </c>
      <c r="C16" s="6">
        <v>4</v>
      </c>
      <c r="D16" s="6">
        <v>87</v>
      </c>
      <c r="E16" s="7"/>
      <c r="F16" s="7"/>
      <c r="G16" s="6">
        <v>5</v>
      </c>
      <c r="H16" s="6">
        <v>86</v>
      </c>
      <c r="I16" s="6">
        <v>53</v>
      </c>
      <c r="J16" s="6">
        <v>34</v>
      </c>
      <c r="K16" s="6">
        <v>4</v>
      </c>
      <c r="L16" s="7"/>
      <c r="M16" s="6">
        <v>8</v>
      </c>
      <c r="N16" s="6">
        <v>1</v>
      </c>
      <c r="O16" s="6">
        <v>1</v>
      </c>
    </row>
    <row r="17" spans="1:15" x14ac:dyDescent="0.2">
      <c r="B17" s="8" t="s">
        <v>940</v>
      </c>
      <c r="C17" s="8">
        <v>9</v>
      </c>
      <c r="D17" s="8">
        <v>117</v>
      </c>
      <c r="E17" s="9"/>
      <c r="F17" s="8">
        <v>4</v>
      </c>
      <c r="G17" s="8">
        <v>8</v>
      </c>
      <c r="H17" s="8">
        <v>29</v>
      </c>
      <c r="I17" s="8">
        <v>45</v>
      </c>
      <c r="J17" s="8">
        <v>17</v>
      </c>
      <c r="K17" s="8">
        <v>11</v>
      </c>
      <c r="L17" s="9"/>
      <c r="M17" s="8">
        <v>25</v>
      </c>
      <c r="N17" s="8">
        <v>4</v>
      </c>
      <c r="O17" s="8">
        <v>7</v>
      </c>
    </row>
    <row r="18" spans="1:15" x14ac:dyDescent="0.2">
      <c r="B18" s="8" t="s">
        <v>941</v>
      </c>
      <c r="C18" s="9"/>
      <c r="D18" s="8">
        <v>25</v>
      </c>
      <c r="E18" s="9"/>
      <c r="F18" s="9"/>
      <c r="G18" s="8">
        <v>4</v>
      </c>
      <c r="H18" s="8">
        <v>7</v>
      </c>
      <c r="I18" s="8">
        <v>11</v>
      </c>
      <c r="J18" s="9"/>
      <c r="K18" s="8">
        <v>5</v>
      </c>
      <c r="L18" s="8">
        <v>3</v>
      </c>
      <c r="M18" s="8">
        <v>5</v>
      </c>
      <c r="N18" s="9"/>
      <c r="O18" s="9"/>
    </row>
    <row r="19" spans="1:15" x14ac:dyDescent="0.2">
      <c r="B19" s="8" t="s">
        <v>942</v>
      </c>
      <c r="C19" s="8">
        <v>1</v>
      </c>
      <c r="D19" s="8">
        <v>20</v>
      </c>
      <c r="E19" s="9"/>
      <c r="F19" s="9"/>
      <c r="G19" s="8">
        <v>1</v>
      </c>
      <c r="H19" s="8">
        <v>7</v>
      </c>
      <c r="I19" s="8">
        <v>7</v>
      </c>
      <c r="J19" s="8">
        <v>1</v>
      </c>
      <c r="K19" s="8">
        <v>3</v>
      </c>
      <c r="L19" s="9"/>
      <c r="M19" s="9"/>
      <c r="N19" s="9"/>
      <c r="O19" s="9"/>
    </row>
    <row r="20" spans="1:15" x14ac:dyDescent="0.2">
      <c r="B20" s="8" t="s">
        <v>943</v>
      </c>
      <c r="C20" s="8">
        <v>5</v>
      </c>
      <c r="D20" s="9">
        <v>38</v>
      </c>
      <c r="E20" s="8"/>
      <c r="F20" s="9"/>
      <c r="G20" s="9">
        <v>2</v>
      </c>
      <c r="H20" s="9">
        <v>10</v>
      </c>
      <c r="I20" s="9">
        <v>20</v>
      </c>
      <c r="J20" s="9"/>
      <c r="K20" s="9">
        <v>1</v>
      </c>
      <c r="L20" s="9">
        <v>2</v>
      </c>
      <c r="M20" s="9"/>
      <c r="N20" s="9"/>
      <c r="O20" s="9"/>
    </row>
    <row r="22" spans="1:15" x14ac:dyDescent="0.2">
      <c r="C22" s="12">
        <f>SUM(C16:C20)</f>
        <v>19</v>
      </c>
      <c r="D22" s="12">
        <f t="shared" ref="D22:O22" si="0">SUM(D16:D20)</f>
        <v>287</v>
      </c>
      <c r="E22" s="12">
        <f t="shared" si="0"/>
        <v>0</v>
      </c>
      <c r="F22" s="12">
        <f t="shared" si="0"/>
        <v>4</v>
      </c>
      <c r="G22" s="12">
        <f t="shared" si="0"/>
        <v>20</v>
      </c>
      <c r="H22" s="12">
        <f t="shared" si="0"/>
        <v>139</v>
      </c>
      <c r="I22" s="12">
        <f t="shared" si="0"/>
        <v>136</v>
      </c>
      <c r="J22" s="12">
        <f t="shared" si="0"/>
        <v>52</v>
      </c>
      <c r="K22" s="12">
        <f t="shared" si="0"/>
        <v>24</v>
      </c>
      <c r="L22" s="12">
        <f t="shared" si="0"/>
        <v>5</v>
      </c>
      <c r="M22" s="12">
        <f t="shared" si="0"/>
        <v>38</v>
      </c>
      <c r="N22" s="12">
        <f t="shared" si="0"/>
        <v>5</v>
      </c>
      <c r="O22" s="12">
        <f t="shared" si="0"/>
        <v>8</v>
      </c>
    </row>
    <row r="23" spans="1:15" x14ac:dyDescent="0.2">
      <c r="C23" s="23">
        <f>C22/$O$24</f>
        <v>2.5780189959294438E-2</v>
      </c>
      <c r="D23" s="23">
        <f t="shared" ref="D23:O23" si="1">D22/$O$24</f>
        <v>0.38941655359565808</v>
      </c>
      <c r="E23" s="23">
        <f t="shared" si="1"/>
        <v>0</v>
      </c>
      <c r="F23" s="23">
        <f t="shared" si="1"/>
        <v>5.4274084124830389E-3</v>
      </c>
      <c r="G23" s="23">
        <f t="shared" si="1"/>
        <v>2.7137042062415198E-2</v>
      </c>
      <c r="H23" s="23">
        <f t="shared" si="1"/>
        <v>0.18860244233378562</v>
      </c>
      <c r="I23" s="23">
        <f t="shared" si="1"/>
        <v>0.18453188602442333</v>
      </c>
      <c r="J23" s="23">
        <f t="shared" si="1"/>
        <v>7.055630936227951E-2</v>
      </c>
      <c r="K23" s="23">
        <f t="shared" si="1"/>
        <v>3.2564450474898234E-2</v>
      </c>
      <c r="L23" s="23">
        <f t="shared" si="1"/>
        <v>6.7842605156037995E-3</v>
      </c>
      <c r="M23" s="23">
        <f t="shared" si="1"/>
        <v>5.1560379918588875E-2</v>
      </c>
      <c r="N23" s="23">
        <f t="shared" si="1"/>
        <v>6.7842605156037995E-3</v>
      </c>
      <c r="O23" s="23">
        <f t="shared" si="1"/>
        <v>1.0854816824966078E-2</v>
      </c>
    </row>
    <row r="24" spans="1:15" x14ac:dyDescent="0.2">
      <c r="C24" s="23">
        <f>SUM(C22:D22)/$O$24</f>
        <v>0.41519674355495251</v>
      </c>
      <c r="H24" s="2" t="s">
        <v>957</v>
      </c>
      <c r="O24" s="2">
        <f>SUM(C22:O22)</f>
        <v>737</v>
      </c>
    </row>
    <row r="27" spans="1:15" x14ac:dyDescent="0.2">
      <c r="C27" s="22">
        <v>0.3</v>
      </c>
      <c r="D27" s="22">
        <v>0.4</v>
      </c>
      <c r="E27" s="22">
        <v>0.2</v>
      </c>
      <c r="F27" s="22">
        <v>0.05</v>
      </c>
      <c r="G27" s="22">
        <v>0.05</v>
      </c>
      <c r="H27" s="17"/>
    </row>
    <row r="28" spans="1:15" x14ac:dyDescent="0.2">
      <c r="C28" s="21" t="s">
        <v>63</v>
      </c>
      <c r="D28" s="21" t="s">
        <v>64</v>
      </c>
      <c r="E28" s="21" t="s">
        <v>65</v>
      </c>
      <c r="F28" s="21" t="s">
        <v>958</v>
      </c>
      <c r="G28" s="21" t="s">
        <v>959</v>
      </c>
      <c r="H28" s="21"/>
    </row>
    <row r="29" spans="1:15" ht="14.1" customHeight="1" x14ac:dyDescent="0.2">
      <c r="A29" s="509" t="s">
        <v>960</v>
      </c>
      <c r="B29" s="20" t="s">
        <v>961</v>
      </c>
      <c r="C29" s="512" t="s">
        <v>962</v>
      </c>
      <c r="D29" s="513"/>
      <c r="E29" s="513"/>
      <c r="F29" s="513"/>
      <c r="G29" s="513"/>
      <c r="H29" s="514"/>
    </row>
    <row r="30" spans="1:15" ht="14.1" customHeight="1" x14ac:dyDescent="0.2">
      <c r="A30" s="510"/>
      <c r="B30" s="16" t="s">
        <v>963</v>
      </c>
      <c r="C30" s="17"/>
      <c r="D30" s="17"/>
      <c r="E30" s="17"/>
      <c r="F30" s="17"/>
      <c r="G30" s="17"/>
      <c r="H30" s="17"/>
    </row>
    <row r="31" spans="1:15" ht="14.1" customHeight="1" x14ac:dyDescent="0.2">
      <c r="A31" s="510"/>
      <c r="B31" s="16" t="s">
        <v>964</v>
      </c>
      <c r="C31" s="17"/>
      <c r="D31" s="17"/>
      <c r="E31" s="17"/>
      <c r="F31" s="17"/>
      <c r="G31" s="17"/>
      <c r="H31" s="17"/>
    </row>
    <row r="32" spans="1:15" ht="14.1" customHeight="1" x14ac:dyDescent="0.2">
      <c r="A32" s="510"/>
      <c r="B32" s="16" t="s">
        <v>965</v>
      </c>
      <c r="C32" s="17"/>
      <c r="D32" s="17"/>
      <c r="E32" s="17"/>
      <c r="F32" s="17"/>
      <c r="G32" s="17"/>
      <c r="H32" s="17"/>
    </row>
    <row r="33" spans="1:8" ht="24" x14ac:dyDescent="0.2">
      <c r="A33" s="511"/>
      <c r="B33" s="16" t="s">
        <v>966</v>
      </c>
      <c r="C33" s="17"/>
      <c r="D33" s="17"/>
      <c r="E33" s="17"/>
      <c r="F33" s="17"/>
      <c r="G33" s="17"/>
      <c r="H33" s="17"/>
    </row>
    <row r="34" spans="1:8" ht="14.1" customHeight="1" x14ac:dyDescent="0.2">
      <c r="A34" s="509" t="s">
        <v>967</v>
      </c>
      <c r="B34" s="16" t="s">
        <v>968</v>
      </c>
      <c r="C34" s="17"/>
      <c r="D34" s="17"/>
      <c r="E34" s="17"/>
      <c r="F34" s="17"/>
      <c r="G34" s="17"/>
      <c r="H34" s="17"/>
    </row>
    <row r="35" spans="1:8" ht="14.1" customHeight="1" x14ac:dyDescent="0.2">
      <c r="A35" s="511"/>
      <c r="B35" s="16" t="s">
        <v>969</v>
      </c>
      <c r="C35" s="17"/>
      <c r="D35" s="17"/>
      <c r="E35" s="17"/>
      <c r="F35" s="17"/>
      <c r="G35" s="17"/>
      <c r="H35" s="17"/>
    </row>
    <row r="36" spans="1:8" ht="24" x14ac:dyDescent="0.2">
      <c r="A36" s="18" t="s">
        <v>970</v>
      </c>
      <c r="B36" s="19" t="s">
        <v>971</v>
      </c>
      <c r="C36" s="17"/>
      <c r="D36" s="17"/>
      <c r="E36" s="17"/>
      <c r="F36" s="17"/>
      <c r="G36" s="17"/>
      <c r="H36" s="17"/>
    </row>
  </sheetData>
  <mergeCells count="3">
    <mergeCell ref="A29:A33"/>
    <mergeCell ref="A34:A35"/>
    <mergeCell ref="C29:H29"/>
  </mergeCell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39"/>
  <sheetViews>
    <sheetView topLeftCell="K1" workbookViewId="0">
      <selection activeCell="Y9" sqref="Y9"/>
    </sheetView>
  </sheetViews>
  <sheetFormatPr defaultRowHeight="15" x14ac:dyDescent="0.25"/>
  <cols>
    <col min="1" max="1" width="28.5703125" hidden="1" customWidth="1"/>
    <col min="2" max="2" width="18.140625" hidden="1" customWidth="1"/>
    <col min="3" max="3" width="28.85546875" bestFit="1" customWidth="1"/>
    <col min="4" max="4" width="9.42578125" style="39" customWidth="1"/>
    <col min="5" max="5" width="9.42578125" style="39" hidden="1" customWidth="1"/>
    <col min="6" max="7" width="9.42578125" style="39" customWidth="1"/>
    <col min="8" max="8" width="17.5703125" style="39" bestFit="1" customWidth="1"/>
    <col min="9" max="9" width="9.42578125" style="39" customWidth="1"/>
    <col min="10" max="10" width="22" style="39" bestFit="1" customWidth="1"/>
    <col min="11" max="11" width="9.42578125" style="39" customWidth="1"/>
    <col min="12" max="13" width="9.140625" style="39" customWidth="1"/>
    <col min="14" max="14" width="13" style="39" customWidth="1"/>
    <col min="15" max="15" width="9.140625" style="39" customWidth="1"/>
    <col min="16" max="16" width="13.5703125" style="39" bestFit="1" customWidth="1"/>
    <col min="17" max="17" width="10.42578125" style="39" customWidth="1"/>
    <col min="18" max="18" width="9.140625" style="39" customWidth="1"/>
    <col min="19" max="19" width="10.5703125" style="39" customWidth="1"/>
    <col min="20" max="20" width="19.42578125" style="39" bestFit="1" customWidth="1"/>
    <col min="21" max="21" width="9.140625" style="39" customWidth="1"/>
    <col min="23" max="23" width="9.5703125" style="39" customWidth="1"/>
    <col min="25" max="25" width="9.5703125" style="39" customWidth="1"/>
    <col min="26" max="26" width="8.85546875" bestFit="1" customWidth="1"/>
    <col min="27" max="27" width="9.5703125" style="39" customWidth="1"/>
    <col min="28" max="28" width="12.42578125" bestFit="1" customWidth="1"/>
    <col min="29" max="29" width="9.5703125" style="39" customWidth="1"/>
    <col min="31" max="31" width="9.140625" style="39" customWidth="1"/>
    <col min="32" max="32" width="22.42578125" style="39" customWidth="1"/>
    <col min="33" max="33" width="9.140625" style="39" customWidth="1"/>
    <col min="34" max="34" width="19.42578125" style="39" bestFit="1" customWidth="1"/>
    <col min="35" max="35" width="9.140625" style="39" customWidth="1"/>
    <col min="36" max="36" width="13.140625" bestFit="1" customWidth="1"/>
  </cols>
  <sheetData>
    <row r="1" spans="1:39" s="39" customFormat="1" ht="60" customHeight="1" x14ac:dyDescent="0.25">
      <c r="A1" s="559" t="s">
        <v>322</v>
      </c>
      <c r="B1" s="559"/>
      <c r="C1" s="577" t="s">
        <v>323</v>
      </c>
      <c r="D1" s="577"/>
      <c r="E1" s="220"/>
      <c r="F1" s="583" t="s">
        <v>324</v>
      </c>
      <c r="G1" s="583"/>
      <c r="H1" s="585" t="s">
        <v>9</v>
      </c>
      <c r="I1" s="585"/>
      <c r="J1" s="586" t="s">
        <v>325</v>
      </c>
      <c r="K1" s="586"/>
      <c r="L1" s="579" t="s">
        <v>326</v>
      </c>
      <c r="M1" s="579"/>
      <c r="N1" s="579"/>
      <c r="O1" s="579"/>
      <c r="P1" s="581" t="s">
        <v>327</v>
      </c>
      <c r="Q1" s="581"/>
      <c r="R1" s="564" t="s">
        <v>328</v>
      </c>
      <c r="S1" s="564"/>
      <c r="T1" s="571" t="s">
        <v>329</v>
      </c>
      <c r="U1" s="571"/>
      <c r="V1" s="573" t="s">
        <v>330</v>
      </c>
      <c r="W1" s="573"/>
      <c r="X1" s="575" t="s">
        <v>331</v>
      </c>
      <c r="Y1" s="575"/>
      <c r="Z1" s="566" t="s">
        <v>332</v>
      </c>
      <c r="AA1" s="566"/>
      <c r="AB1" s="568" t="s">
        <v>333</v>
      </c>
      <c r="AC1" s="568"/>
      <c r="AD1" s="562" t="s">
        <v>334</v>
      </c>
      <c r="AE1" s="562"/>
      <c r="AF1" s="560" t="s">
        <v>191</v>
      </c>
      <c r="AG1" s="560"/>
      <c r="AH1" s="562" t="s">
        <v>192</v>
      </c>
      <c r="AI1" s="562"/>
      <c r="AJ1" s="564" t="s">
        <v>335</v>
      </c>
      <c r="AK1" s="564"/>
      <c r="AL1" s="556"/>
      <c r="AM1" s="556"/>
    </row>
    <row r="2" spans="1:39" s="39" customFormat="1" x14ac:dyDescent="0.25">
      <c r="A2" s="559"/>
      <c r="B2" s="559"/>
      <c r="C2" s="578">
        <v>6</v>
      </c>
      <c r="D2" s="578"/>
      <c r="E2" s="221"/>
      <c r="F2" s="584">
        <v>2</v>
      </c>
      <c r="G2" s="584"/>
      <c r="H2" s="572">
        <v>6</v>
      </c>
      <c r="I2" s="572"/>
      <c r="J2" s="567">
        <v>4</v>
      </c>
      <c r="K2" s="567"/>
      <c r="L2" s="580">
        <v>6</v>
      </c>
      <c r="M2" s="580"/>
      <c r="N2" s="580"/>
      <c r="O2" s="580"/>
      <c r="P2" s="582">
        <v>6</v>
      </c>
      <c r="Q2" s="582"/>
      <c r="R2" s="565">
        <v>4</v>
      </c>
      <c r="S2" s="565"/>
      <c r="T2" s="572">
        <v>3</v>
      </c>
      <c r="U2" s="572"/>
      <c r="V2" s="574">
        <v>4</v>
      </c>
      <c r="W2" s="574"/>
      <c r="X2" s="576">
        <v>2</v>
      </c>
      <c r="Y2" s="576"/>
      <c r="Z2" s="567">
        <v>2</v>
      </c>
      <c r="AA2" s="567"/>
      <c r="AB2" s="569">
        <v>2</v>
      </c>
      <c r="AC2" s="569"/>
      <c r="AD2" s="570">
        <v>3</v>
      </c>
      <c r="AE2" s="570"/>
      <c r="AF2" s="561">
        <v>2</v>
      </c>
      <c r="AG2" s="561"/>
      <c r="AH2" s="563">
        <v>3</v>
      </c>
      <c r="AI2" s="563"/>
      <c r="AJ2" s="565">
        <v>4</v>
      </c>
      <c r="AK2" s="565"/>
      <c r="AL2" s="556"/>
      <c r="AM2" s="556"/>
    </row>
    <row r="3" spans="1:39" ht="64.5" x14ac:dyDescent="0.25">
      <c r="C3" s="81" t="s">
        <v>336</v>
      </c>
      <c r="D3" s="89" t="s">
        <v>337</v>
      </c>
      <c r="E3" s="89"/>
      <c r="F3" s="90" t="s">
        <v>338</v>
      </c>
      <c r="G3" s="90" t="s">
        <v>339</v>
      </c>
      <c r="H3" s="91" t="s">
        <v>9</v>
      </c>
      <c r="I3" s="91" t="s">
        <v>337</v>
      </c>
      <c r="J3" s="92" t="s">
        <v>325</v>
      </c>
      <c r="K3" s="92" t="s">
        <v>337</v>
      </c>
      <c r="L3" s="93" t="s">
        <v>169</v>
      </c>
      <c r="M3" s="93" t="s">
        <v>337</v>
      </c>
      <c r="N3" s="94" t="s">
        <v>340</v>
      </c>
      <c r="O3" s="94" t="s">
        <v>337</v>
      </c>
      <c r="P3" s="95" t="s">
        <v>171</v>
      </c>
      <c r="Q3" s="95" t="s">
        <v>337</v>
      </c>
      <c r="R3" s="96" t="s">
        <v>341</v>
      </c>
      <c r="S3" s="96" t="s">
        <v>337</v>
      </c>
      <c r="T3" s="91" t="s">
        <v>342</v>
      </c>
      <c r="U3" s="91" t="s">
        <v>337</v>
      </c>
      <c r="V3" s="97" t="s">
        <v>24</v>
      </c>
      <c r="W3" s="97" t="s">
        <v>337</v>
      </c>
      <c r="X3" s="98" t="s">
        <v>343</v>
      </c>
      <c r="Y3" s="98" t="s">
        <v>337</v>
      </c>
      <c r="Z3" s="92" t="s">
        <v>172</v>
      </c>
      <c r="AA3" s="92" t="s">
        <v>337</v>
      </c>
      <c r="AB3" s="99" t="s">
        <v>33</v>
      </c>
      <c r="AC3" s="99" t="s">
        <v>337</v>
      </c>
      <c r="AD3" s="100" t="s">
        <v>344</v>
      </c>
      <c r="AE3" s="100" t="s">
        <v>337</v>
      </c>
      <c r="AF3" s="101" t="s">
        <v>42</v>
      </c>
      <c r="AG3" s="101" t="s">
        <v>337</v>
      </c>
      <c r="AH3" s="100" t="s">
        <v>345</v>
      </c>
      <c r="AI3" s="100" t="s">
        <v>337</v>
      </c>
      <c r="AJ3" s="96" t="s">
        <v>346</v>
      </c>
      <c r="AK3" s="96" t="s">
        <v>337</v>
      </c>
      <c r="AL3" s="40"/>
      <c r="AM3" s="40"/>
    </row>
    <row r="4" spans="1:39" x14ac:dyDescent="0.25">
      <c r="C4" s="81" t="s">
        <v>347</v>
      </c>
      <c r="D4" s="81">
        <v>0</v>
      </c>
      <c r="E4" s="81"/>
      <c r="F4" s="78" t="s">
        <v>63</v>
      </c>
      <c r="G4" s="78">
        <v>0</v>
      </c>
      <c r="H4" s="85" t="s">
        <v>348</v>
      </c>
      <c r="I4" s="85">
        <v>0</v>
      </c>
      <c r="J4" s="71" t="s">
        <v>349</v>
      </c>
      <c r="K4" s="83">
        <v>7</v>
      </c>
      <c r="L4" s="102" t="s">
        <v>350</v>
      </c>
      <c r="M4" s="102">
        <v>0</v>
      </c>
      <c r="N4" s="103" t="s">
        <v>126</v>
      </c>
      <c r="O4" s="103">
        <v>0</v>
      </c>
      <c r="P4" s="104" t="s">
        <v>351</v>
      </c>
      <c r="Q4" s="104">
        <v>0</v>
      </c>
      <c r="R4" s="77" t="s">
        <v>352</v>
      </c>
      <c r="S4" s="77">
        <v>0</v>
      </c>
      <c r="T4" s="85" t="s">
        <v>353</v>
      </c>
      <c r="U4" s="85">
        <v>0</v>
      </c>
      <c r="V4" s="84" t="s">
        <v>354</v>
      </c>
      <c r="W4" s="84">
        <v>0</v>
      </c>
      <c r="X4" s="75" t="s">
        <v>355</v>
      </c>
      <c r="Y4" s="75">
        <v>0</v>
      </c>
      <c r="Z4" s="83" t="s">
        <v>356</v>
      </c>
      <c r="AA4" s="83">
        <v>0</v>
      </c>
      <c r="AB4" s="80" t="s">
        <v>356</v>
      </c>
      <c r="AC4" s="80">
        <v>0</v>
      </c>
      <c r="AD4" s="82" t="s">
        <v>357</v>
      </c>
      <c r="AE4" s="82">
        <v>0</v>
      </c>
      <c r="AF4" s="79" t="s">
        <v>358</v>
      </c>
      <c r="AG4" s="79">
        <v>0</v>
      </c>
      <c r="AH4" s="82" t="s">
        <v>354</v>
      </c>
      <c r="AI4" s="82">
        <v>0</v>
      </c>
      <c r="AJ4" s="77" t="s">
        <v>359</v>
      </c>
      <c r="AK4" s="77">
        <v>-2</v>
      </c>
    </row>
    <row r="5" spans="1:39" s="39" customFormat="1" x14ac:dyDescent="0.25">
      <c r="C5" s="81" t="s">
        <v>360</v>
      </c>
      <c r="D5" s="81">
        <v>0</v>
      </c>
      <c r="E5" s="81"/>
      <c r="F5" s="78" t="s">
        <v>64</v>
      </c>
      <c r="G5" s="78">
        <v>1</v>
      </c>
      <c r="H5" s="85" t="s">
        <v>361</v>
      </c>
      <c r="I5" s="85">
        <v>1</v>
      </c>
      <c r="J5" s="71" t="s">
        <v>362</v>
      </c>
      <c r="K5" s="83">
        <v>6</v>
      </c>
      <c r="L5" s="102" t="s">
        <v>363</v>
      </c>
      <c r="M5" s="102">
        <v>1</v>
      </c>
      <c r="N5" s="103" t="s">
        <v>364</v>
      </c>
      <c r="O5" s="103">
        <v>1</v>
      </c>
      <c r="P5" s="104" t="s">
        <v>365</v>
      </c>
      <c r="Q5" s="104">
        <v>1</v>
      </c>
      <c r="R5" s="77" t="s">
        <v>366</v>
      </c>
      <c r="S5" s="77">
        <v>2</v>
      </c>
      <c r="T5" s="85" t="s">
        <v>367</v>
      </c>
      <c r="U5" s="85">
        <v>3</v>
      </c>
      <c r="V5" s="84" t="s">
        <v>368</v>
      </c>
      <c r="W5" s="84">
        <v>1</v>
      </c>
      <c r="X5" s="105" t="s">
        <v>369</v>
      </c>
      <c r="Y5" s="75">
        <v>1</v>
      </c>
      <c r="Z5" s="106" t="s">
        <v>370</v>
      </c>
      <c r="AA5" s="83">
        <v>1</v>
      </c>
      <c r="AB5" s="107" t="s">
        <v>370</v>
      </c>
      <c r="AC5" s="80">
        <v>1</v>
      </c>
      <c r="AD5" s="82" t="s">
        <v>371</v>
      </c>
      <c r="AE5" s="82">
        <v>1</v>
      </c>
      <c r="AF5" s="79" t="s">
        <v>372</v>
      </c>
      <c r="AG5" s="79">
        <v>1</v>
      </c>
      <c r="AH5" s="82" t="s">
        <v>373</v>
      </c>
      <c r="AI5" s="82">
        <v>1</v>
      </c>
      <c r="AJ5" s="77" t="s">
        <v>374</v>
      </c>
      <c r="AK5" s="77">
        <v>-1</v>
      </c>
    </row>
    <row r="6" spans="1:39" x14ac:dyDescent="0.25">
      <c r="C6" s="81" t="s">
        <v>375</v>
      </c>
      <c r="D6" s="81">
        <v>2</v>
      </c>
      <c r="E6" s="81"/>
      <c r="F6" s="78" t="s">
        <v>65</v>
      </c>
      <c r="G6" s="78">
        <v>2</v>
      </c>
      <c r="H6" s="85" t="s">
        <v>376</v>
      </c>
      <c r="I6" s="85">
        <v>2</v>
      </c>
      <c r="J6" s="71" t="s">
        <v>377</v>
      </c>
      <c r="K6" s="83">
        <v>5</v>
      </c>
      <c r="L6" s="102" t="s">
        <v>378</v>
      </c>
      <c r="M6" s="102">
        <v>2</v>
      </c>
      <c r="N6" s="103" t="s">
        <v>379</v>
      </c>
      <c r="O6" s="103">
        <v>2</v>
      </c>
      <c r="P6" s="104" t="s">
        <v>380</v>
      </c>
      <c r="Q6" s="104">
        <v>2</v>
      </c>
      <c r="R6" s="77" t="s">
        <v>381</v>
      </c>
      <c r="S6" s="77">
        <v>4</v>
      </c>
      <c r="T6" s="85" t="s">
        <v>382</v>
      </c>
      <c r="U6" s="85">
        <v>6</v>
      </c>
      <c r="V6" s="108" t="s">
        <v>383</v>
      </c>
      <c r="W6" s="84">
        <v>2</v>
      </c>
      <c r="X6" s="75" t="s">
        <v>384</v>
      </c>
      <c r="Y6" s="75">
        <v>2</v>
      </c>
      <c r="Z6" s="109" t="s">
        <v>78</v>
      </c>
      <c r="AA6" s="83">
        <v>2</v>
      </c>
      <c r="AB6" s="110" t="s">
        <v>78</v>
      </c>
      <c r="AC6" s="80">
        <v>2</v>
      </c>
      <c r="AD6" s="82" t="s">
        <v>385</v>
      </c>
      <c r="AE6" s="82">
        <v>2</v>
      </c>
      <c r="AF6" s="79" t="s">
        <v>386</v>
      </c>
      <c r="AG6" s="79">
        <v>2</v>
      </c>
      <c r="AH6" s="82" t="s">
        <v>387</v>
      </c>
      <c r="AI6" s="82">
        <v>2</v>
      </c>
      <c r="AJ6" s="77" t="s">
        <v>388</v>
      </c>
      <c r="AK6" s="77">
        <v>0</v>
      </c>
    </row>
    <row r="7" spans="1:39" x14ac:dyDescent="0.25">
      <c r="C7" s="81" t="s">
        <v>389</v>
      </c>
      <c r="D7" s="81">
        <v>2</v>
      </c>
      <c r="E7" s="81"/>
      <c r="F7" s="78" t="s">
        <v>390</v>
      </c>
      <c r="G7" s="78">
        <v>1</v>
      </c>
      <c r="H7" s="85" t="s">
        <v>391</v>
      </c>
      <c r="I7" s="85">
        <v>4</v>
      </c>
      <c r="J7" s="71" t="s">
        <v>392</v>
      </c>
      <c r="K7" s="83">
        <v>4</v>
      </c>
      <c r="L7" s="102" t="s">
        <v>393</v>
      </c>
      <c r="M7" s="102">
        <v>3</v>
      </c>
      <c r="N7" s="103" t="s">
        <v>394</v>
      </c>
      <c r="O7" s="103">
        <v>3</v>
      </c>
      <c r="P7" s="104" t="s">
        <v>395</v>
      </c>
      <c r="Q7" s="104">
        <v>3</v>
      </c>
      <c r="R7" s="77" t="s">
        <v>396</v>
      </c>
      <c r="S7" s="77">
        <v>5</v>
      </c>
      <c r="T7" s="85" t="s">
        <v>390</v>
      </c>
      <c r="U7" s="85">
        <v>0</v>
      </c>
      <c r="V7" s="84" t="s">
        <v>397</v>
      </c>
      <c r="W7" s="84">
        <v>3</v>
      </c>
      <c r="X7" s="75" t="s">
        <v>398</v>
      </c>
      <c r="Y7" s="75">
        <v>3</v>
      </c>
      <c r="Z7" s="109" t="s">
        <v>399</v>
      </c>
      <c r="AA7" s="83">
        <v>3</v>
      </c>
      <c r="AB7" s="110" t="s">
        <v>399</v>
      </c>
      <c r="AC7" s="80">
        <v>3</v>
      </c>
      <c r="AD7" s="82" t="s">
        <v>400</v>
      </c>
      <c r="AE7" s="82">
        <v>3</v>
      </c>
      <c r="AF7" s="79" t="s">
        <v>390</v>
      </c>
      <c r="AG7" s="79">
        <v>0</v>
      </c>
      <c r="AH7" s="82" t="s">
        <v>401</v>
      </c>
      <c r="AI7" s="82">
        <v>3</v>
      </c>
      <c r="AJ7" s="77" t="s">
        <v>402</v>
      </c>
      <c r="AK7" s="77">
        <v>1</v>
      </c>
    </row>
    <row r="8" spans="1:39" x14ac:dyDescent="0.25">
      <c r="A8" s="39"/>
      <c r="B8" s="28"/>
      <c r="C8" s="81" t="s">
        <v>403</v>
      </c>
      <c r="D8" s="81">
        <v>6</v>
      </c>
      <c r="E8" s="81"/>
      <c r="F8" s="78" t="s">
        <v>404</v>
      </c>
      <c r="G8" s="78">
        <v>0</v>
      </c>
      <c r="H8" s="85" t="s">
        <v>405</v>
      </c>
      <c r="I8" s="85">
        <v>6</v>
      </c>
      <c r="J8" s="71" t="s">
        <v>406</v>
      </c>
      <c r="K8" s="83">
        <v>3</v>
      </c>
      <c r="L8" s="102" t="s">
        <v>407</v>
      </c>
      <c r="M8" s="102">
        <v>4</v>
      </c>
      <c r="N8" s="103" t="s">
        <v>408</v>
      </c>
      <c r="O8" s="103">
        <v>4</v>
      </c>
      <c r="P8" s="104" t="s">
        <v>409</v>
      </c>
      <c r="Q8" s="104">
        <v>4</v>
      </c>
      <c r="R8" s="77" t="s">
        <v>410</v>
      </c>
      <c r="S8" s="77">
        <v>6</v>
      </c>
      <c r="T8" s="85" t="s">
        <v>404</v>
      </c>
      <c r="U8" s="85">
        <v>0</v>
      </c>
      <c r="V8" s="84" t="s">
        <v>411</v>
      </c>
      <c r="W8" s="84">
        <v>4</v>
      </c>
      <c r="X8" s="75" t="s">
        <v>412</v>
      </c>
      <c r="Y8" s="75">
        <v>4</v>
      </c>
      <c r="Z8" s="109" t="s">
        <v>413</v>
      </c>
      <c r="AA8" s="83">
        <v>4</v>
      </c>
      <c r="AB8" s="110" t="s">
        <v>413</v>
      </c>
      <c r="AC8" s="80">
        <v>4</v>
      </c>
      <c r="AD8" s="82" t="s">
        <v>414</v>
      </c>
      <c r="AE8" s="82">
        <v>4</v>
      </c>
      <c r="AF8" s="79" t="s">
        <v>404</v>
      </c>
      <c r="AG8" s="79">
        <v>0</v>
      </c>
      <c r="AH8" s="82" t="s">
        <v>390</v>
      </c>
      <c r="AI8" s="82">
        <v>0</v>
      </c>
      <c r="AJ8" s="77" t="s">
        <v>415</v>
      </c>
      <c r="AK8" s="77">
        <v>2</v>
      </c>
    </row>
    <row r="9" spans="1:39" x14ac:dyDescent="0.25">
      <c r="B9" s="28"/>
      <c r="C9" s="81" t="s">
        <v>416</v>
      </c>
      <c r="D9" s="81">
        <v>6</v>
      </c>
      <c r="E9" s="81"/>
      <c r="F9" s="78"/>
      <c r="G9" s="78"/>
      <c r="H9" s="85" t="s">
        <v>390</v>
      </c>
      <c r="I9" s="85">
        <v>2</v>
      </c>
      <c r="J9" s="71" t="s">
        <v>417</v>
      </c>
      <c r="K9" s="83">
        <v>2</v>
      </c>
      <c r="L9" s="102" t="s">
        <v>418</v>
      </c>
      <c r="M9" s="102">
        <v>5</v>
      </c>
      <c r="N9" s="103" t="s">
        <v>419</v>
      </c>
      <c r="O9" s="103">
        <v>5</v>
      </c>
      <c r="P9" s="104" t="s">
        <v>420</v>
      </c>
      <c r="Q9" s="104">
        <v>5</v>
      </c>
      <c r="R9" s="77" t="s">
        <v>421</v>
      </c>
      <c r="S9" s="77">
        <v>8</v>
      </c>
      <c r="T9" s="85"/>
      <c r="U9" s="85"/>
      <c r="V9" s="84" t="s">
        <v>422</v>
      </c>
      <c r="W9" s="84">
        <v>5</v>
      </c>
      <c r="X9" s="75" t="s">
        <v>390</v>
      </c>
      <c r="Y9" s="75">
        <v>1</v>
      </c>
      <c r="Z9" s="83" t="s">
        <v>423</v>
      </c>
      <c r="AA9" s="83">
        <v>5</v>
      </c>
      <c r="AB9" s="80" t="s">
        <v>423</v>
      </c>
      <c r="AC9" s="80">
        <v>5</v>
      </c>
      <c r="AD9" s="82" t="s">
        <v>424</v>
      </c>
      <c r="AE9" s="82">
        <v>5</v>
      </c>
      <c r="AF9" s="79"/>
      <c r="AG9" s="79"/>
      <c r="AH9" s="82" t="s">
        <v>404</v>
      </c>
      <c r="AI9" s="82">
        <v>0</v>
      </c>
      <c r="AJ9" s="77" t="s">
        <v>425</v>
      </c>
      <c r="AK9" s="77">
        <v>3</v>
      </c>
    </row>
    <row r="10" spans="1:39" x14ac:dyDescent="0.25">
      <c r="B10" s="28"/>
      <c r="C10" s="81" t="s">
        <v>426</v>
      </c>
      <c r="D10" s="81">
        <v>8</v>
      </c>
      <c r="E10" s="81"/>
      <c r="F10" s="78"/>
      <c r="G10" s="78"/>
      <c r="H10" s="85" t="s">
        <v>404</v>
      </c>
      <c r="I10" s="85">
        <v>0</v>
      </c>
      <c r="J10" s="71" t="s">
        <v>427</v>
      </c>
      <c r="K10" s="83">
        <v>1</v>
      </c>
      <c r="L10" s="102" t="s">
        <v>428</v>
      </c>
      <c r="M10" s="102">
        <v>6</v>
      </c>
      <c r="N10" s="103" t="s">
        <v>429</v>
      </c>
      <c r="O10" s="103">
        <v>6</v>
      </c>
      <c r="P10" s="104" t="s">
        <v>430</v>
      </c>
      <c r="Q10" s="104">
        <v>6</v>
      </c>
      <c r="R10" s="77" t="s">
        <v>431</v>
      </c>
      <c r="S10" s="77">
        <v>10</v>
      </c>
      <c r="T10" s="85"/>
      <c r="U10" s="85"/>
      <c r="V10" s="84" t="s">
        <v>432</v>
      </c>
      <c r="W10" s="84">
        <v>6</v>
      </c>
      <c r="X10" s="75" t="s">
        <v>404</v>
      </c>
      <c r="Y10" s="75">
        <v>0</v>
      </c>
      <c r="Z10" s="83" t="s">
        <v>433</v>
      </c>
      <c r="AA10" s="83">
        <v>6</v>
      </c>
      <c r="AB10" s="80" t="s">
        <v>432</v>
      </c>
      <c r="AC10" s="80">
        <v>6</v>
      </c>
      <c r="AD10" s="82" t="s">
        <v>434</v>
      </c>
      <c r="AE10" s="82">
        <v>6</v>
      </c>
      <c r="AF10" s="79"/>
      <c r="AG10" s="79"/>
      <c r="AH10" s="82"/>
      <c r="AI10" s="82"/>
      <c r="AJ10" s="77" t="s">
        <v>435</v>
      </c>
      <c r="AK10" s="77">
        <v>4</v>
      </c>
    </row>
    <row r="11" spans="1:39" x14ac:dyDescent="0.25">
      <c r="B11" s="28"/>
      <c r="C11" s="81" t="s">
        <v>436</v>
      </c>
      <c r="D11" s="81">
        <v>8</v>
      </c>
      <c r="E11" s="81"/>
      <c r="F11" s="78"/>
      <c r="G11" s="78"/>
      <c r="H11" s="85" t="s">
        <v>437</v>
      </c>
      <c r="I11" s="85">
        <v>0</v>
      </c>
      <c r="J11" s="71" t="s">
        <v>438</v>
      </c>
      <c r="K11" s="83">
        <v>0</v>
      </c>
      <c r="L11" s="102" t="s">
        <v>439</v>
      </c>
      <c r="M11" s="102">
        <v>7</v>
      </c>
      <c r="N11" s="103" t="s">
        <v>440</v>
      </c>
      <c r="O11" s="103">
        <v>7</v>
      </c>
      <c r="P11" s="104" t="s">
        <v>441</v>
      </c>
      <c r="Q11" s="104">
        <v>7</v>
      </c>
      <c r="R11" s="77" t="s">
        <v>390</v>
      </c>
      <c r="S11" s="77">
        <v>2</v>
      </c>
      <c r="T11" s="85"/>
      <c r="U11" s="85"/>
      <c r="V11" s="84" t="s">
        <v>390</v>
      </c>
      <c r="W11" s="84">
        <v>2</v>
      </c>
      <c r="X11" s="75"/>
      <c r="Y11" s="75"/>
      <c r="Z11" s="83" t="s">
        <v>442</v>
      </c>
      <c r="AA11" s="83">
        <v>7</v>
      </c>
      <c r="AB11" s="80" t="s">
        <v>442</v>
      </c>
      <c r="AC11" s="80">
        <v>7</v>
      </c>
      <c r="AD11" s="82" t="s">
        <v>443</v>
      </c>
      <c r="AE11" s="82">
        <v>7</v>
      </c>
      <c r="AF11" s="79"/>
      <c r="AG11" s="79"/>
      <c r="AH11" s="82"/>
      <c r="AI11" s="82"/>
      <c r="AJ11" s="77" t="s">
        <v>390</v>
      </c>
      <c r="AK11" s="77">
        <v>0</v>
      </c>
    </row>
    <row r="12" spans="1:39" x14ac:dyDescent="0.25">
      <c r="B12" s="28"/>
      <c r="C12" s="81" t="s">
        <v>444</v>
      </c>
      <c r="D12" s="81">
        <v>10</v>
      </c>
      <c r="E12" s="81"/>
      <c r="F12" s="78"/>
      <c r="G12" s="78"/>
      <c r="H12" s="85" t="s">
        <v>236</v>
      </c>
      <c r="I12" s="85">
        <v>1</v>
      </c>
      <c r="J12" s="83" t="s">
        <v>445</v>
      </c>
      <c r="K12" s="83">
        <v>7</v>
      </c>
      <c r="L12" s="102" t="s">
        <v>446</v>
      </c>
      <c r="M12" s="102">
        <v>8</v>
      </c>
      <c r="N12" s="103" t="s">
        <v>447</v>
      </c>
      <c r="O12" s="103">
        <v>8</v>
      </c>
      <c r="P12" s="104" t="s">
        <v>448</v>
      </c>
      <c r="Q12" s="104">
        <v>8</v>
      </c>
      <c r="R12" s="77" t="s">
        <v>404</v>
      </c>
      <c r="S12" s="77">
        <v>0</v>
      </c>
      <c r="T12" s="85"/>
      <c r="U12" s="85"/>
      <c r="V12" s="84" t="s">
        <v>404</v>
      </c>
      <c r="W12" s="84">
        <v>0</v>
      </c>
      <c r="X12" s="75"/>
      <c r="Y12" s="75"/>
      <c r="Z12" s="83" t="s">
        <v>390</v>
      </c>
      <c r="AA12" s="83">
        <v>1</v>
      </c>
      <c r="AB12" s="80" t="s">
        <v>390</v>
      </c>
      <c r="AC12" s="80">
        <v>1</v>
      </c>
      <c r="AD12" s="82" t="s">
        <v>390</v>
      </c>
      <c r="AE12" s="82">
        <v>0</v>
      </c>
      <c r="AF12" s="79"/>
      <c r="AG12" s="79"/>
      <c r="AH12" s="82"/>
      <c r="AI12" s="82"/>
      <c r="AJ12" s="77" t="s">
        <v>404</v>
      </c>
      <c r="AK12" s="77">
        <v>0</v>
      </c>
    </row>
    <row r="13" spans="1:39" x14ac:dyDescent="0.25">
      <c r="B13" s="28"/>
      <c r="C13" s="81" t="s">
        <v>449</v>
      </c>
      <c r="D13" s="81">
        <v>10</v>
      </c>
      <c r="E13" s="81"/>
      <c r="F13" s="78"/>
      <c r="G13" s="78"/>
      <c r="H13" s="85" t="s">
        <v>450</v>
      </c>
      <c r="I13" s="85">
        <v>2</v>
      </c>
      <c r="J13" s="83" t="s">
        <v>451</v>
      </c>
      <c r="K13" s="83">
        <v>6</v>
      </c>
      <c r="L13" s="102" t="s">
        <v>452</v>
      </c>
      <c r="M13" s="102">
        <v>9</v>
      </c>
      <c r="N13" s="103" t="s">
        <v>453</v>
      </c>
      <c r="O13" s="103">
        <v>9</v>
      </c>
      <c r="P13" s="104" t="s">
        <v>454</v>
      </c>
      <c r="Q13" s="104">
        <v>9</v>
      </c>
      <c r="R13" s="77"/>
      <c r="S13" s="77"/>
      <c r="T13" s="85"/>
      <c r="U13" s="85"/>
      <c r="V13" s="84"/>
      <c r="W13" s="84"/>
      <c r="X13" s="75"/>
      <c r="Y13" s="75"/>
      <c r="Z13" s="83" t="s">
        <v>404</v>
      </c>
      <c r="AA13" s="83">
        <v>0</v>
      </c>
      <c r="AB13" s="80" t="s">
        <v>404</v>
      </c>
      <c r="AC13" s="80">
        <v>0</v>
      </c>
      <c r="AD13" s="82" t="s">
        <v>404</v>
      </c>
      <c r="AE13" s="82">
        <v>0</v>
      </c>
      <c r="AF13" s="79"/>
      <c r="AG13" s="79"/>
      <c r="AH13" s="82"/>
      <c r="AI13" s="82"/>
      <c r="AJ13" s="77"/>
      <c r="AK13" s="77"/>
    </row>
    <row r="14" spans="1:39" x14ac:dyDescent="0.25">
      <c r="B14" s="28"/>
      <c r="C14" s="81" t="s">
        <v>455</v>
      </c>
      <c r="D14" s="81">
        <v>0</v>
      </c>
      <c r="E14" s="81"/>
      <c r="F14" s="78"/>
      <c r="G14" s="78"/>
      <c r="H14" s="85" t="s">
        <v>456</v>
      </c>
      <c r="I14" s="85">
        <v>4</v>
      </c>
      <c r="J14" s="83" t="s">
        <v>457</v>
      </c>
      <c r="K14" s="83">
        <v>4</v>
      </c>
      <c r="L14" s="102" t="s">
        <v>390</v>
      </c>
      <c r="M14" s="102">
        <v>2</v>
      </c>
      <c r="N14" s="103" t="s">
        <v>390</v>
      </c>
      <c r="O14" s="103">
        <v>2</v>
      </c>
      <c r="P14" s="104" t="s">
        <v>390</v>
      </c>
      <c r="Q14" s="104">
        <v>3</v>
      </c>
      <c r="R14" s="77" t="s">
        <v>458</v>
      </c>
      <c r="S14" s="77"/>
      <c r="T14" s="341"/>
      <c r="U14" s="341"/>
      <c r="V14" s="342"/>
      <c r="W14" s="342"/>
      <c r="X14" s="343"/>
      <c r="Y14" s="343"/>
      <c r="Z14" s="344"/>
      <c r="AA14" s="344"/>
      <c r="AB14" s="345"/>
      <c r="AC14" s="345"/>
      <c r="AD14" s="346"/>
      <c r="AE14" s="346"/>
      <c r="AF14" s="347"/>
      <c r="AG14" s="347"/>
      <c r="AH14" s="346"/>
      <c r="AI14" s="346"/>
      <c r="AJ14" s="348"/>
      <c r="AK14" s="348"/>
    </row>
    <row r="15" spans="1:39" x14ac:dyDescent="0.25">
      <c r="B15" s="28"/>
      <c r="C15" s="81" t="s">
        <v>459</v>
      </c>
      <c r="D15" s="81">
        <v>0</v>
      </c>
      <c r="E15" s="81"/>
      <c r="F15" s="78"/>
      <c r="G15" s="78"/>
      <c r="H15" s="85" t="s">
        <v>460</v>
      </c>
      <c r="I15" s="85">
        <v>6</v>
      </c>
      <c r="J15" s="83" t="s">
        <v>461</v>
      </c>
      <c r="K15" s="83">
        <v>2</v>
      </c>
      <c r="L15" s="354" t="s">
        <v>404</v>
      </c>
      <c r="M15" s="354">
        <v>0</v>
      </c>
      <c r="N15" s="103" t="s">
        <v>404</v>
      </c>
      <c r="O15" s="103">
        <v>0</v>
      </c>
      <c r="P15" s="359" t="s">
        <v>404</v>
      </c>
      <c r="Q15" s="359">
        <v>0</v>
      </c>
      <c r="R15" s="77" t="s">
        <v>462</v>
      </c>
      <c r="S15" s="339">
        <v>0</v>
      </c>
      <c r="T15" s="349"/>
      <c r="U15" s="349"/>
      <c r="V15" s="349"/>
      <c r="W15" s="349"/>
      <c r="X15" s="349"/>
      <c r="Y15" s="349"/>
      <c r="Z15" s="349"/>
      <c r="AA15" s="349"/>
      <c r="AB15" s="349"/>
      <c r="AC15" s="349"/>
      <c r="AD15" s="349"/>
      <c r="AE15" s="349"/>
      <c r="AF15" s="349"/>
      <c r="AG15" s="349"/>
      <c r="AH15" s="349"/>
      <c r="AI15" s="349"/>
      <c r="AJ15" s="349"/>
      <c r="AK15" s="349"/>
    </row>
    <row r="16" spans="1:39" x14ac:dyDescent="0.25">
      <c r="A16" s="557" t="s">
        <v>463</v>
      </c>
      <c r="B16" s="558"/>
      <c r="C16" s="81" t="s">
        <v>464</v>
      </c>
      <c r="D16" s="81">
        <v>2</v>
      </c>
      <c r="E16" s="81"/>
      <c r="F16" s="78"/>
      <c r="G16" s="78"/>
      <c r="H16" s="85" t="s">
        <v>465</v>
      </c>
      <c r="I16" s="85">
        <v>8</v>
      </c>
      <c r="J16" s="83" t="s">
        <v>466</v>
      </c>
      <c r="K16" s="350">
        <v>1</v>
      </c>
      <c r="L16" s="349"/>
      <c r="M16" s="349"/>
      <c r="N16" s="352" t="s">
        <v>467</v>
      </c>
      <c r="O16" s="340"/>
      <c r="P16" s="349"/>
      <c r="Q16" s="349"/>
      <c r="R16" s="358" t="s">
        <v>468</v>
      </c>
      <c r="S16" s="339">
        <v>2</v>
      </c>
      <c r="T16" s="349"/>
      <c r="U16" s="349"/>
      <c r="V16" s="349"/>
      <c r="W16" s="349"/>
      <c r="X16" s="349"/>
      <c r="Y16" s="349"/>
      <c r="Z16" s="349"/>
      <c r="AA16" s="349"/>
      <c r="AB16" s="349"/>
      <c r="AC16" s="349"/>
      <c r="AD16" s="349"/>
      <c r="AE16" s="349"/>
      <c r="AF16" s="349"/>
      <c r="AG16" s="349"/>
      <c r="AH16" s="349"/>
      <c r="AI16" s="349"/>
      <c r="AJ16" s="349"/>
      <c r="AK16" s="349"/>
    </row>
    <row r="17" spans="1:37" x14ac:dyDescent="0.25">
      <c r="A17" s="41" t="s">
        <v>469</v>
      </c>
      <c r="B17" s="335">
        <f>Model!B2</f>
        <v>200</v>
      </c>
      <c r="C17" s="81" t="s">
        <v>470</v>
      </c>
      <c r="D17" s="81">
        <v>2</v>
      </c>
      <c r="E17" s="81"/>
      <c r="F17" s="78"/>
      <c r="G17" s="78"/>
      <c r="H17" s="85" t="s">
        <v>390</v>
      </c>
      <c r="I17" s="85">
        <v>2</v>
      </c>
      <c r="J17" s="83" t="s">
        <v>471</v>
      </c>
      <c r="K17" s="350">
        <v>0</v>
      </c>
      <c r="L17" s="349"/>
      <c r="M17" s="349"/>
      <c r="N17" s="352" t="s">
        <v>472</v>
      </c>
      <c r="O17" s="356">
        <v>0</v>
      </c>
      <c r="P17" s="349"/>
      <c r="Q17" s="349"/>
      <c r="R17" s="358" t="s">
        <v>473</v>
      </c>
      <c r="S17" s="339">
        <v>4</v>
      </c>
      <c r="T17" s="349"/>
      <c r="U17" s="349"/>
      <c r="V17" s="349"/>
      <c r="W17" s="349"/>
      <c r="X17" s="349"/>
      <c r="Y17" s="349"/>
      <c r="Z17" s="349"/>
      <c r="AA17" s="349"/>
      <c r="AB17" s="349"/>
      <c r="AC17" s="349"/>
      <c r="AD17" s="349"/>
      <c r="AE17" s="349"/>
      <c r="AF17" s="349"/>
      <c r="AG17" s="349"/>
      <c r="AH17" s="349"/>
      <c r="AI17" s="349"/>
      <c r="AJ17" s="349"/>
      <c r="AK17" s="349"/>
    </row>
    <row r="18" spans="1:37" x14ac:dyDescent="0.25">
      <c r="A18" s="41" t="s">
        <v>474</v>
      </c>
      <c r="B18" s="335">
        <v>200</v>
      </c>
      <c r="C18" s="81" t="s">
        <v>475</v>
      </c>
      <c r="D18" s="81">
        <v>4</v>
      </c>
      <c r="E18" s="81"/>
      <c r="F18" s="78"/>
      <c r="G18" s="78"/>
      <c r="H18" s="85" t="s">
        <v>404</v>
      </c>
      <c r="I18" s="85">
        <v>0</v>
      </c>
      <c r="J18" s="83" t="s">
        <v>476</v>
      </c>
      <c r="K18" s="350">
        <v>7</v>
      </c>
      <c r="L18" s="349"/>
      <c r="M18" s="349"/>
      <c r="N18" s="352" t="s">
        <v>477</v>
      </c>
      <c r="O18" s="356">
        <v>3</v>
      </c>
      <c r="P18" s="349"/>
      <c r="Q18" s="349"/>
      <c r="R18" s="358" t="s">
        <v>478</v>
      </c>
      <c r="S18" s="339">
        <v>6</v>
      </c>
      <c r="T18" s="349"/>
      <c r="U18" s="349"/>
      <c r="V18" s="349"/>
      <c r="W18" s="349"/>
      <c r="X18" s="349"/>
      <c r="Y18" s="349"/>
      <c r="Z18" s="349"/>
      <c r="AA18" s="349"/>
      <c r="AB18" s="349"/>
      <c r="AC18" s="349"/>
      <c r="AD18" s="349"/>
      <c r="AE18" s="349"/>
      <c r="AF18" s="349"/>
      <c r="AG18" s="349"/>
      <c r="AH18" s="349"/>
      <c r="AI18" s="349"/>
      <c r="AJ18" s="349"/>
      <c r="AK18" s="349"/>
    </row>
    <row r="19" spans="1:37" x14ac:dyDescent="0.25">
      <c r="A19" s="41" t="s">
        <v>479</v>
      </c>
      <c r="B19" s="335">
        <v>250</v>
      </c>
      <c r="C19" s="81" t="s">
        <v>480</v>
      </c>
      <c r="D19" s="81">
        <v>4</v>
      </c>
      <c r="E19" s="81"/>
      <c r="F19" s="78"/>
      <c r="G19" s="78"/>
      <c r="H19" s="85" t="s">
        <v>481</v>
      </c>
      <c r="I19" s="85">
        <v>0</v>
      </c>
      <c r="J19" s="83" t="s">
        <v>482</v>
      </c>
      <c r="K19" s="350">
        <v>6</v>
      </c>
      <c r="L19" s="349"/>
      <c r="M19" s="349"/>
      <c r="N19" s="352" t="s">
        <v>483</v>
      </c>
      <c r="O19" s="356">
        <v>6</v>
      </c>
      <c r="P19" s="349"/>
      <c r="Q19" s="349"/>
      <c r="R19" s="358" t="s">
        <v>484</v>
      </c>
      <c r="S19" s="339">
        <v>8</v>
      </c>
      <c r="T19" s="349"/>
      <c r="U19" s="349"/>
      <c r="V19" s="349"/>
      <c r="W19" s="349"/>
      <c r="X19" s="349"/>
      <c r="Y19" s="349"/>
      <c r="Z19" s="349"/>
      <c r="AA19" s="349"/>
      <c r="AB19" s="349"/>
      <c r="AC19" s="349"/>
      <c r="AD19" s="349"/>
      <c r="AE19" s="349"/>
      <c r="AF19" s="349"/>
      <c r="AG19" s="349"/>
      <c r="AH19" s="349"/>
      <c r="AI19" s="349"/>
      <c r="AJ19" s="349"/>
      <c r="AK19" s="349"/>
    </row>
    <row r="20" spans="1:37" x14ac:dyDescent="0.25">
      <c r="A20" s="42" t="s">
        <v>485</v>
      </c>
      <c r="B20" s="336">
        <f>ROUND(B19/B17,2)</f>
        <v>1.25</v>
      </c>
      <c r="C20" s="81" t="s">
        <v>486</v>
      </c>
      <c r="D20" s="81">
        <v>6</v>
      </c>
      <c r="E20" s="81"/>
      <c r="F20" s="78"/>
      <c r="G20" s="78"/>
      <c r="H20" s="85" t="s">
        <v>487</v>
      </c>
      <c r="I20" s="85">
        <v>1</v>
      </c>
      <c r="J20" s="83" t="s">
        <v>488</v>
      </c>
      <c r="K20" s="350">
        <v>4</v>
      </c>
      <c r="L20" s="349"/>
      <c r="M20" s="349"/>
      <c r="N20" s="353" t="s">
        <v>489</v>
      </c>
      <c r="O20" s="356">
        <v>8</v>
      </c>
      <c r="P20" s="349"/>
      <c r="Q20" s="349"/>
      <c r="R20" s="358" t="s">
        <v>490</v>
      </c>
      <c r="S20" s="339">
        <v>10</v>
      </c>
      <c r="T20" s="349"/>
      <c r="U20" s="349"/>
      <c r="V20" s="349"/>
      <c r="W20" s="349"/>
      <c r="X20" s="349"/>
      <c r="Y20" s="349"/>
      <c r="Z20" s="349"/>
      <c r="AA20" s="349"/>
      <c r="AB20" s="349"/>
      <c r="AC20" s="349"/>
      <c r="AD20" s="349"/>
      <c r="AE20" s="349"/>
      <c r="AF20" s="349"/>
      <c r="AG20" s="349"/>
      <c r="AH20" s="349"/>
      <c r="AI20" s="349"/>
      <c r="AJ20" s="349"/>
      <c r="AK20" s="349"/>
    </row>
    <row r="21" spans="1:37" x14ac:dyDescent="0.25">
      <c r="C21" s="81" t="s">
        <v>491</v>
      </c>
      <c r="D21" s="81">
        <v>6</v>
      </c>
      <c r="E21" s="81"/>
      <c r="F21" s="78"/>
      <c r="G21" s="78"/>
      <c r="H21" s="85" t="s">
        <v>492</v>
      </c>
      <c r="I21" s="85">
        <v>2</v>
      </c>
      <c r="J21" s="83" t="s">
        <v>493</v>
      </c>
      <c r="K21" s="350">
        <v>3</v>
      </c>
      <c r="L21" s="349"/>
      <c r="M21" s="349"/>
      <c r="N21" s="352" t="s">
        <v>494</v>
      </c>
      <c r="O21" s="356">
        <v>10</v>
      </c>
      <c r="P21" s="349"/>
      <c r="Q21" s="349"/>
      <c r="R21" s="358" t="s">
        <v>495</v>
      </c>
      <c r="S21" s="339">
        <v>12</v>
      </c>
      <c r="T21" s="349"/>
      <c r="U21" s="349"/>
      <c r="V21" s="349"/>
      <c r="W21" s="349"/>
      <c r="X21" s="349"/>
      <c r="Y21" s="349"/>
      <c r="Z21" s="349"/>
      <c r="AA21" s="349"/>
      <c r="AB21" s="349"/>
      <c r="AC21" s="349"/>
      <c r="AD21" s="349"/>
      <c r="AE21" s="349"/>
      <c r="AF21" s="349"/>
      <c r="AG21" s="349"/>
      <c r="AH21" s="349"/>
      <c r="AI21" s="349"/>
      <c r="AJ21" s="349"/>
      <c r="AK21" s="349"/>
    </row>
    <row r="22" spans="1:37" x14ac:dyDescent="0.25">
      <c r="A22" s="40" t="s">
        <v>3</v>
      </c>
      <c r="C22" s="81" t="s">
        <v>496</v>
      </c>
      <c r="D22" s="81">
        <v>8</v>
      </c>
      <c r="E22" s="81"/>
      <c r="F22" s="78"/>
      <c r="G22" s="78"/>
      <c r="H22" s="85" t="s">
        <v>497</v>
      </c>
      <c r="I22" s="85">
        <v>4</v>
      </c>
      <c r="J22" s="83" t="s">
        <v>498</v>
      </c>
      <c r="K22" s="350">
        <v>2</v>
      </c>
      <c r="L22" s="349"/>
      <c r="M22" s="349"/>
      <c r="N22" s="352" t="s">
        <v>499</v>
      </c>
      <c r="O22" s="356">
        <v>12</v>
      </c>
      <c r="P22" s="349"/>
      <c r="Q22" s="349"/>
      <c r="R22" s="358" t="s">
        <v>390</v>
      </c>
      <c r="S22" s="339">
        <v>2</v>
      </c>
      <c r="T22" s="349"/>
      <c r="U22" s="349"/>
      <c r="V22" s="349"/>
      <c r="W22" s="349"/>
      <c r="X22" s="349"/>
      <c r="Y22" s="349"/>
      <c r="Z22" s="349"/>
      <c r="AA22" s="349"/>
      <c r="AB22" s="349"/>
      <c r="AC22" s="349"/>
      <c r="AD22" s="349"/>
      <c r="AE22" s="349"/>
      <c r="AF22" s="349"/>
      <c r="AG22" s="349"/>
      <c r="AH22" s="349"/>
      <c r="AI22" s="349"/>
      <c r="AJ22" s="349"/>
      <c r="AK22" s="349"/>
    </row>
    <row r="23" spans="1:37" x14ac:dyDescent="0.25">
      <c r="A23" s="40" t="s">
        <v>6</v>
      </c>
      <c r="C23" s="81" t="s">
        <v>500</v>
      </c>
      <c r="D23" s="81">
        <v>2</v>
      </c>
      <c r="E23" s="81"/>
      <c r="F23" s="78"/>
      <c r="G23" s="78"/>
      <c r="H23" s="85" t="s">
        <v>501</v>
      </c>
      <c r="I23" s="85">
        <v>6</v>
      </c>
      <c r="J23" s="83" t="s">
        <v>502</v>
      </c>
      <c r="K23" s="350">
        <v>1</v>
      </c>
      <c r="L23" s="349"/>
      <c r="M23" s="349"/>
      <c r="N23" s="352" t="s">
        <v>390</v>
      </c>
      <c r="O23" s="356">
        <v>3</v>
      </c>
      <c r="P23" s="349"/>
      <c r="Q23" s="349"/>
      <c r="R23" s="360" t="s">
        <v>404</v>
      </c>
      <c r="S23" s="361">
        <v>0</v>
      </c>
      <c r="T23" s="349"/>
      <c r="U23" s="349"/>
      <c r="V23" s="349"/>
      <c r="W23" s="349"/>
      <c r="X23" s="349"/>
      <c r="Y23" s="349"/>
      <c r="Z23" s="349"/>
      <c r="AA23" s="349"/>
      <c r="AB23" s="349"/>
      <c r="AC23" s="349"/>
      <c r="AD23" s="349"/>
      <c r="AE23" s="349"/>
      <c r="AF23" s="349"/>
      <c r="AG23" s="349"/>
      <c r="AH23" s="349"/>
      <c r="AI23" s="349"/>
      <c r="AJ23" s="349"/>
      <c r="AK23" s="349"/>
    </row>
    <row r="24" spans="1:37" x14ac:dyDescent="0.25">
      <c r="A24" s="40" t="s">
        <v>9</v>
      </c>
      <c r="C24" s="81" t="s">
        <v>503</v>
      </c>
      <c r="D24" s="81">
        <v>2</v>
      </c>
      <c r="E24" s="81"/>
      <c r="F24" s="78"/>
      <c r="G24" s="78"/>
      <c r="H24" s="85" t="s">
        <v>504</v>
      </c>
      <c r="I24" s="85">
        <v>8</v>
      </c>
      <c r="J24" s="83" t="s">
        <v>505</v>
      </c>
      <c r="K24" s="350">
        <v>0</v>
      </c>
      <c r="L24" s="349"/>
      <c r="M24" s="349"/>
      <c r="N24" s="355" t="s">
        <v>404</v>
      </c>
      <c r="O24" s="357">
        <v>0</v>
      </c>
      <c r="P24" s="349"/>
      <c r="Q24" s="349"/>
      <c r="R24" s="349"/>
      <c r="S24" s="349"/>
      <c r="T24" s="349"/>
      <c r="U24" s="349"/>
      <c r="V24" s="349"/>
      <c r="W24" s="349"/>
      <c r="X24" s="349"/>
      <c r="Y24" s="349"/>
      <c r="Z24" s="349"/>
      <c r="AA24" s="349"/>
      <c r="AB24" s="349"/>
      <c r="AC24" s="349"/>
      <c r="AD24" s="349"/>
      <c r="AE24" s="349"/>
      <c r="AF24" s="349"/>
      <c r="AG24" s="349"/>
      <c r="AH24" s="349"/>
      <c r="AI24" s="349"/>
      <c r="AJ24" s="349"/>
      <c r="AK24" s="349"/>
    </row>
    <row r="25" spans="1:37" x14ac:dyDescent="0.25">
      <c r="A25" s="40" t="s">
        <v>506</v>
      </c>
      <c r="C25" s="81" t="s">
        <v>507</v>
      </c>
      <c r="D25" s="81">
        <v>2</v>
      </c>
      <c r="E25" s="81"/>
      <c r="F25" s="78"/>
      <c r="G25" s="78"/>
      <c r="H25" s="85" t="s">
        <v>404</v>
      </c>
      <c r="I25" s="85">
        <v>0</v>
      </c>
      <c r="J25" s="83" t="s">
        <v>508</v>
      </c>
      <c r="K25" s="350">
        <v>4</v>
      </c>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row>
    <row r="26" spans="1:37" x14ac:dyDescent="0.25">
      <c r="A26" s="40" t="s">
        <v>12</v>
      </c>
      <c r="C26" s="81" t="s">
        <v>509</v>
      </c>
      <c r="D26" s="81">
        <v>4</v>
      </c>
      <c r="E26" s="81"/>
      <c r="F26" s="78"/>
      <c r="G26" s="78"/>
      <c r="H26" s="85" t="s">
        <v>390</v>
      </c>
      <c r="I26" s="85">
        <v>3</v>
      </c>
      <c r="J26" s="83" t="s">
        <v>404</v>
      </c>
      <c r="K26" s="350">
        <v>0</v>
      </c>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row>
    <row r="27" spans="1:37" ht="26.25" x14ac:dyDescent="0.25">
      <c r="A27" s="40" t="s">
        <v>15</v>
      </c>
      <c r="C27" s="81" t="s">
        <v>510</v>
      </c>
      <c r="D27" s="81">
        <v>4</v>
      </c>
      <c r="E27" s="81"/>
      <c r="F27" s="78"/>
      <c r="G27" s="78"/>
      <c r="H27" s="85"/>
      <c r="I27" s="85"/>
      <c r="J27" s="83" t="s">
        <v>511</v>
      </c>
      <c r="K27" s="350">
        <v>2</v>
      </c>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row>
    <row r="28" spans="1:37" x14ac:dyDescent="0.25">
      <c r="A28" s="40" t="s">
        <v>18</v>
      </c>
      <c r="C28" s="81" t="s">
        <v>512</v>
      </c>
      <c r="D28" s="81">
        <v>6</v>
      </c>
      <c r="E28" s="81"/>
      <c r="F28" s="78"/>
      <c r="G28" s="78"/>
      <c r="H28" s="85"/>
      <c r="I28" s="85"/>
      <c r="J28" s="83" t="s">
        <v>513</v>
      </c>
      <c r="K28" s="350">
        <v>4</v>
      </c>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row>
    <row r="29" spans="1:37" x14ac:dyDescent="0.25">
      <c r="A29" s="40" t="s">
        <v>21</v>
      </c>
      <c r="C29" s="81" t="s">
        <v>514</v>
      </c>
      <c r="D29" s="81">
        <v>6</v>
      </c>
      <c r="E29" s="81"/>
      <c r="F29" s="78"/>
      <c r="G29" s="78"/>
      <c r="H29" s="85"/>
      <c r="I29" s="85"/>
      <c r="J29" s="83" t="s">
        <v>515</v>
      </c>
      <c r="K29" s="350">
        <v>6</v>
      </c>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row>
    <row r="30" spans="1:37" x14ac:dyDescent="0.25">
      <c r="A30" s="40" t="s">
        <v>24</v>
      </c>
      <c r="C30" s="81" t="s">
        <v>516</v>
      </c>
      <c r="D30" s="81">
        <v>6</v>
      </c>
      <c r="E30" s="81"/>
      <c r="F30" s="78"/>
      <c r="G30" s="78"/>
      <c r="H30" s="85"/>
      <c r="I30" s="85"/>
      <c r="J30" s="83" t="s">
        <v>517</v>
      </c>
      <c r="K30" s="350">
        <v>8</v>
      </c>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row>
    <row r="31" spans="1:37" x14ac:dyDescent="0.25">
      <c r="A31" s="40" t="s">
        <v>27</v>
      </c>
      <c r="C31" s="81" t="s">
        <v>518</v>
      </c>
      <c r="D31" s="81">
        <v>8</v>
      </c>
      <c r="E31" s="81"/>
      <c r="F31" s="78"/>
      <c r="G31" s="78"/>
      <c r="H31" s="85"/>
      <c r="I31" s="85"/>
      <c r="J31" s="83" t="s">
        <v>519</v>
      </c>
      <c r="K31" s="350">
        <v>8</v>
      </c>
      <c r="L31" s="349"/>
      <c r="M31" s="349"/>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49"/>
    </row>
    <row r="32" spans="1:37" x14ac:dyDescent="0.25">
      <c r="A32" s="40" t="s">
        <v>172</v>
      </c>
      <c r="C32" s="81" t="s">
        <v>520</v>
      </c>
      <c r="D32" s="81">
        <v>8</v>
      </c>
      <c r="E32" s="81"/>
      <c r="F32" s="78"/>
      <c r="G32" s="78"/>
      <c r="H32" s="71"/>
      <c r="I32" s="71"/>
      <c r="J32" s="83" t="s">
        <v>521</v>
      </c>
      <c r="K32" s="350">
        <v>10</v>
      </c>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row>
    <row r="33" spans="1:37" x14ac:dyDescent="0.25">
      <c r="A33" s="40" t="s">
        <v>33</v>
      </c>
      <c r="C33" s="81" t="s">
        <v>522</v>
      </c>
      <c r="D33" s="81">
        <v>8</v>
      </c>
      <c r="E33" s="81"/>
      <c r="F33" s="78"/>
      <c r="G33" s="78"/>
      <c r="H33" s="71"/>
      <c r="I33" s="71"/>
      <c r="J33" s="83" t="s">
        <v>390</v>
      </c>
      <c r="K33" s="350">
        <v>2</v>
      </c>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row>
    <row r="34" spans="1:37" x14ac:dyDescent="0.25">
      <c r="A34" s="40" t="s">
        <v>36</v>
      </c>
      <c r="C34" s="81" t="s">
        <v>523</v>
      </c>
      <c r="D34" s="81">
        <v>4</v>
      </c>
      <c r="E34" s="81"/>
      <c r="F34" s="78"/>
      <c r="G34" s="78"/>
      <c r="H34" s="337"/>
      <c r="I34" s="337"/>
      <c r="J34" s="338" t="s">
        <v>404</v>
      </c>
      <c r="K34" s="351">
        <v>0</v>
      </c>
      <c r="L34" s="349"/>
      <c r="M34" s="349"/>
      <c r="N34" s="349"/>
      <c r="O34" s="349"/>
      <c r="P34" s="349"/>
      <c r="Q34" s="349"/>
      <c r="R34" s="349"/>
      <c r="S34" s="349"/>
      <c r="T34" s="349"/>
      <c r="U34" s="349"/>
      <c r="V34" s="349"/>
      <c r="W34" s="349"/>
      <c r="X34" s="349"/>
      <c r="Y34" s="349"/>
      <c r="Z34" s="349"/>
      <c r="AA34" s="349"/>
      <c r="AB34" s="349"/>
      <c r="AC34" s="349"/>
      <c r="AD34" s="349"/>
      <c r="AE34" s="349"/>
      <c r="AF34" s="349"/>
      <c r="AG34" s="349"/>
      <c r="AH34" s="349"/>
      <c r="AI34" s="349"/>
      <c r="AJ34" s="349"/>
      <c r="AK34" s="349"/>
    </row>
    <row r="35" spans="1:37" x14ac:dyDescent="0.25">
      <c r="A35" s="40" t="s">
        <v>39</v>
      </c>
      <c r="C35" s="81"/>
      <c r="D35" s="81"/>
      <c r="E35" s="81"/>
      <c r="F35" s="78"/>
      <c r="G35" s="78"/>
      <c r="H35" s="71"/>
      <c r="I35" s="71"/>
      <c r="J35" s="338"/>
      <c r="K35" s="351"/>
      <c r="L35" s="349"/>
      <c r="M35" s="349"/>
      <c r="N35" s="349"/>
      <c r="O35" s="349"/>
      <c r="P35" s="349"/>
      <c r="Q35" s="349"/>
      <c r="R35" s="349"/>
      <c r="S35" s="349"/>
      <c r="T35" s="349"/>
      <c r="U35" s="349"/>
      <c r="V35" s="349"/>
      <c r="W35" s="349"/>
      <c r="X35" s="349"/>
      <c r="Y35" s="349"/>
      <c r="Z35" s="349"/>
      <c r="AA35" s="349"/>
      <c r="AB35" s="349"/>
      <c r="AC35" s="349"/>
      <c r="AD35" s="349"/>
      <c r="AE35" s="349"/>
      <c r="AF35" s="349"/>
      <c r="AG35" s="349"/>
      <c r="AH35" s="349"/>
      <c r="AI35" s="349"/>
      <c r="AJ35" s="349"/>
      <c r="AK35" s="349"/>
    </row>
    <row r="36" spans="1:37" x14ac:dyDescent="0.25">
      <c r="A36" s="40" t="s">
        <v>42</v>
      </c>
      <c r="C36" s="81" t="s">
        <v>404</v>
      </c>
      <c r="D36" s="81">
        <v>0</v>
      </c>
      <c r="E36" s="81"/>
      <c r="F36" s="78"/>
      <c r="G36" s="78"/>
      <c r="H36" s="71"/>
      <c r="I36" s="71"/>
      <c r="J36" s="338"/>
      <c r="K36" s="351"/>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row>
    <row r="37" spans="1:37" x14ac:dyDescent="0.25">
      <c r="A37" s="40" t="s">
        <v>45</v>
      </c>
    </row>
    <row r="38" spans="1:37" x14ac:dyDescent="0.25">
      <c r="A38" s="40" t="s">
        <v>48</v>
      </c>
    </row>
    <row r="39" spans="1:37" ht="51.75" x14ac:dyDescent="0.25">
      <c r="A39" s="43" t="s">
        <v>524</v>
      </c>
      <c r="C39" s="40" t="s">
        <v>3</v>
      </c>
      <c r="D39" s="40" t="s">
        <v>6</v>
      </c>
      <c r="E39" s="40"/>
      <c r="F39" s="40"/>
      <c r="G39" s="40"/>
      <c r="L39" s="40" t="s">
        <v>506</v>
      </c>
      <c r="M39" s="40" t="s">
        <v>12</v>
      </c>
      <c r="N39" s="40" t="s">
        <v>18</v>
      </c>
      <c r="O39" s="40" t="s">
        <v>21</v>
      </c>
      <c r="P39" s="40" t="s">
        <v>27</v>
      </c>
      <c r="Q39" s="40" t="s">
        <v>172</v>
      </c>
      <c r="R39" s="40"/>
      <c r="S39" s="40"/>
      <c r="T39" s="40" t="s">
        <v>36</v>
      </c>
      <c r="U39" s="40" t="s">
        <v>39</v>
      </c>
      <c r="V39" s="40" t="s">
        <v>45</v>
      </c>
      <c r="W39" s="40" t="s">
        <v>48</v>
      </c>
    </row>
  </sheetData>
  <mergeCells count="36">
    <mergeCell ref="R1:S1"/>
    <mergeCell ref="R2:S2"/>
    <mergeCell ref="C1:D1"/>
    <mergeCell ref="C2:D2"/>
    <mergeCell ref="L1:O1"/>
    <mergeCell ref="L2:O2"/>
    <mergeCell ref="P1:Q1"/>
    <mergeCell ref="P2:Q2"/>
    <mergeCell ref="F1:G1"/>
    <mergeCell ref="F2:G2"/>
    <mergeCell ref="H1:I1"/>
    <mergeCell ref="H2:I2"/>
    <mergeCell ref="J1:K1"/>
    <mergeCell ref="J2:K2"/>
    <mergeCell ref="T1:U1"/>
    <mergeCell ref="T2:U2"/>
    <mergeCell ref="V1:W1"/>
    <mergeCell ref="V2:W2"/>
    <mergeCell ref="X1:Y1"/>
    <mergeCell ref="X2:Y2"/>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s>
  <pageMargins left="0.7" right="0.7" top="0.75" bottom="0.75" header="0.3" footer="0.3"/>
  <pageSetup orientation="portrait"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3"/>
  <sheetViews>
    <sheetView workbookViewId="0">
      <selection sqref="A1:J1"/>
    </sheetView>
  </sheetViews>
  <sheetFormatPr defaultRowHeight="15" x14ac:dyDescent="0.25"/>
  <sheetData>
    <row r="1" spans="1:10" x14ac:dyDescent="0.25">
      <c r="A1" s="153" t="s">
        <v>525</v>
      </c>
      <c r="B1" s="153"/>
      <c r="C1" s="153"/>
      <c r="D1" s="153"/>
      <c r="E1" s="153"/>
      <c r="F1" s="153"/>
      <c r="G1" s="153"/>
      <c r="H1" s="153"/>
      <c r="I1" s="153"/>
      <c r="J1" s="153"/>
    </row>
    <row r="2" spans="1:10" x14ac:dyDescent="0.25">
      <c r="A2" s="117" t="s">
        <v>526</v>
      </c>
    </row>
    <row r="3" spans="1:10" x14ac:dyDescent="0.25">
      <c r="A3" s="117" t="s">
        <v>527</v>
      </c>
      <c r="B3" s="117"/>
      <c r="C3" s="117"/>
      <c r="D3" s="117"/>
      <c r="E3" s="117"/>
      <c r="F3" s="117"/>
      <c r="G3" s="117"/>
    </row>
    <row r="4" spans="1:10" x14ac:dyDescent="0.25">
      <c r="A4" s="117" t="s">
        <v>528</v>
      </c>
      <c r="B4" s="117"/>
      <c r="C4" s="117"/>
      <c r="D4" s="117"/>
      <c r="E4" s="117"/>
      <c r="F4" s="117"/>
      <c r="G4" s="117"/>
    </row>
    <row r="5" spans="1:10" x14ac:dyDescent="0.25">
      <c r="A5" s="117" t="s">
        <v>529</v>
      </c>
    </row>
    <row r="6" spans="1:10" x14ac:dyDescent="0.25">
      <c r="A6" s="117" t="s">
        <v>530</v>
      </c>
    </row>
    <row r="7" spans="1:10" x14ac:dyDescent="0.25">
      <c r="A7" s="117" t="s">
        <v>531</v>
      </c>
    </row>
    <row r="8" spans="1:10" x14ac:dyDescent="0.25">
      <c r="A8" s="117" t="s">
        <v>532</v>
      </c>
    </row>
    <row r="9" spans="1:10" x14ac:dyDescent="0.25">
      <c r="A9" s="117" t="s">
        <v>533</v>
      </c>
    </row>
    <row r="10" spans="1:10" x14ac:dyDescent="0.25">
      <c r="A10" s="117" t="s">
        <v>534</v>
      </c>
    </row>
    <row r="11" spans="1:10" x14ac:dyDescent="0.25">
      <c r="A11" s="117" t="s">
        <v>535</v>
      </c>
    </row>
    <row r="12" spans="1:10" x14ac:dyDescent="0.25">
      <c r="A12" s="117" t="s">
        <v>536</v>
      </c>
    </row>
    <row r="13" spans="1:10" x14ac:dyDescent="0.25">
      <c r="A13" s="117" t="s">
        <v>537</v>
      </c>
    </row>
  </sheetData>
  <pageMargins left="0.7" right="0.7" top="0.75" bottom="0.75" header="0.3" footer="0.3"/>
  <pageSetup orientation="portrait"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78"/>
  <sheetViews>
    <sheetView topLeftCell="A42" workbookViewId="0">
      <selection activeCell="B24" sqref="B24"/>
    </sheetView>
  </sheetViews>
  <sheetFormatPr defaultColWidth="9.140625" defaultRowHeight="15" x14ac:dyDescent="0.25"/>
  <cols>
    <col min="1" max="1" width="18.42578125" style="117" customWidth="1"/>
    <col min="2" max="2" width="107.5703125" style="146" customWidth="1"/>
    <col min="3" max="3" width="14.42578125" style="147" bestFit="1" customWidth="1"/>
    <col min="4" max="4" width="11" style="147" customWidth="1"/>
    <col min="5" max="8" width="9.140625" style="117" customWidth="1"/>
    <col min="9" max="16384" width="9.140625" style="117"/>
  </cols>
  <sheetData>
    <row r="1" spans="1:6" x14ac:dyDescent="0.25">
      <c r="B1" s="146" t="s">
        <v>538</v>
      </c>
    </row>
    <row r="2" spans="1:6" x14ac:dyDescent="0.25">
      <c r="B2" s="146" t="s">
        <v>539</v>
      </c>
    </row>
    <row r="3" spans="1:6" x14ac:dyDescent="0.25">
      <c r="B3" s="146" t="s">
        <v>540</v>
      </c>
    </row>
    <row r="6" spans="1:6" x14ac:dyDescent="0.25">
      <c r="D6" s="147" t="s">
        <v>541</v>
      </c>
      <c r="E6" s="117" t="s">
        <v>271</v>
      </c>
      <c r="F6" s="117" t="s">
        <v>542</v>
      </c>
    </row>
    <row r="7" spans="1:6" x14ac:dyDescent="0.25">
      <c r="A7" s="156" t="s">
        <v>543</v>
      </c>
      <c r="B7" s="157" t="s">
        <v>544</v>
      </c>
      <c r="C7" s="158" t="s">
        <v>545</v>
      </c>
      <c r="D7" s="158" t="s">
        <v>270</v>
      </c>
      <c r="E7" s="156" t="s">
        <v>271</v>
      </c>
    </row>
    <row r="8" spans="1:6" ht="16.5" customHeight="1" x14ac:dyDescent="0.25">
      <c r="A8" s="193" t="s">
        <v>546</v>
      </c>
      <c r="B8" s="148" t="s">
        <v>547</v>
      </c>
      <c r="C8" s="161" t="s">
        <v>548</v>
      </c>
      <c r="D8" s="162" t="s">
        <v>549</v>
      </c>
      <c r="E8" s="85"/>
    </row>
    <row r="9" spans="1:6" ht="16.5" customHeight="1" x14ac:dyDescent="0.25">
      <c r="A9" s="193" t="s">
        <v>546</v>
      </c>
      <c r="B9" s="148" t="s">
        <v>550</v>
      </c>
      <c r="C9" s="161" t="s">
        <v>551</v>
      </c>
      <c r="D9" s="162" t="s">
        <v>549</v>
      </c>
      <c r="E9" s="85"/>
    </row>
    <row r="10" spans="1:6" ht="16.5" customHeight="1" x14ac:dyDescent="0.25">
      <c r="A10" s="193" t="s">
        <v>546</v>
      </c>
      <c r="B10" s="148" t="s">
        <v>552</v>
      </c>
      <c r="C10" s="161" t="s">
        <v>548</v>
      </c>
      <c r="D10" s="162" t="s">
        <v>549</v>
      </c>
      <c r="E10" s="85"/>
    </row>
    <row r="11" spans="1:6" ht="16.5" customHeight="1" x14ac:dyDescent="0.25">
      <c r="A11" s="193" t="s">
        <v>546</v>
      </c>
      <c r="B11" s="148" t="s">
        <v>553</v>
      </c>
      <c r="C11" s="161" t="s">
        <v>548</v>
      </c>
      <c r="D11" s="162" t="s">
        <v>549</v>
      </c>
      <c r="E11" s="85"/>
    </row>
    <row r="12" spans="1:6" ht="16.5" customHeight="1" x14ac:dyDescent="0.25">
      <c r="A12" s="193" t="s">
        <v>546</v>
      </c>
      <c r="B12" s="148" t="s">
        <v>554</v>
      </c>
      <c r="C12" s="161" t="s">
        <v>551</v>
      </c>
      <c r="D12" s="162" t="s">
        <v>549</v>
      </c>
      <c r="E12" s="85"/>
    </row>
    <row r="13" spans="1:6" ht="16.5" customHeight="1" x14ac:dyDescent="0.25">
      <c r="A13" s="193" t="s">
        <v>546</v>
      </c>
      <c r="B13" s="148" t="s">
        <v>555</v>
      </c>
      <c r="C13" s="161" t="s">
        <v>548</v>
      </c>
      <c r="D13" s="162" t="s">
        <v>549</v>
      </c>
      <c r="E13" s="85"/>
    </row>
    <row r="14" spans="1:6" ht="15.75" customHeight="1" x14ac:dyDescent="0.25">
      <c r="A14" s="321" t="s">
        <v>556</v>
      </c>
      <c r="B14" s="322" t="s">
        <v>557</v>
      </c>
      <c r="C14" s="323" t="s">
        <v>551</v>
      </c>
      <c r="D14" s="324"/>
      <c r="E14" s="84" t="s">
        <v>549</v>
      </c>
    </row>
    <row r="15" spans="1:6" x14ac:dyDescent="0.25">
      <c r="A15" s="321" t="s">
        <v>556</v>
      </c>
      <c r="B15" s="322" t="s">
        <v>558</v>
      </c>
      <c r="C15" s="323" t="s">
        <v>548</v>
      </c>
      <c r="D15" s="324" t="s">
        <v>549</v>
      </c>
      <c r="E15" s="84"/>
    </row>
    <row r="16" spans="1:6" x14ac:dyDescent="0.25">
      <c r="A16" s="321" t="s">
        <v>556</v>
      </c>
      <c r="B16" s="322" t="s">
        <v>559</v>
      </c>
      <c r="C16" s="323" t="s">
        <v>548</v>
      </c>
      <c r="D16" s="324" t="s">
        <v>549</v>
      </c>
      <c r="E16" s="84"/>
    </row>
    <row r="17" spans="1:5" x14ac:dyDescent="0.25">
      <c r="A17" s="321" t="s">
        <v>556</v>
      </c>
      <c r="B17" s="322" t="s">
        <v>560</v>
      </c>
      <c r="C17" s="323" t="s">
        <v>548</v>
      </c>
      <c r="D17" s="324"/>
      <c r="E17" s="84" t="s">
        <v>549</v>
      </c>
    </row>
    <row r="18" spans="1:5" x14ac:dyDescent="0.25">
      <c r="A18" s="187" t="s">
        <v>561</v>
      </c>
      <c r="B18" s="169" t="s">
        <v>562</v>
      </c>
      <c r="C18" s="170" t="s">
        <v>551</v>
      </c>
      <c r="D18" s="171"/>
      <c r="E18" s="172" t="s">
        <v>549</v>
      </c>
    </row>
    <row r="19" spans="1:5" x14ac:dyDescent="0.25">
      <c r="A19" s="187" t="s">
        <v>561</v>
      </c>
      <c r="B19" s="169" t="s">
        <v>563</v>
      </c>
      <c r="C19" s="170" t="s">
        <v>548</v>
      </c>
      <c r="D19" s="171"/>
      <c r="E19" s="172" t="s">
        <v>549</v>
      </c>
    </row>
    <row r="20" spans="1:5" x14ac:dyDescent="0.25">
      <c r="A20" s="187" t="s">
        <v>561</v>
      </c>
      <c r="B20" s="169" t="s">
        <v>564</v>
      </c>
      <c r="C20" s="170" t="s">
        <v>551</v>
      </c>
      <c r="D20" s="171"/>
      <c r="E20" s="172" t="s">
        <v>549</v>
      </c>
    </row>
    <row r="21" spans="1:5" x14ac:dyDescent="0.25">
      <c r="A21" s="187" t="s">
        <v>561</v>
      </c>
      <c r="B21" s="169" t="s">
        <v>565</v>
      </c>
      <c r="C21" s="170" t="s">
        <v>551</v>
      </c>
      <c r="D21" s="171"/>
      <c r="E21" s="172" t="s">
        <v>549</v>
      </c>
    </row>
    <row r="22" spans="1:5" x14ac:dyDescent="0.25">
      <c r="A22" s="187" t="s">
        <v>561</v>
      </c>
      <c r="B22" s="169" t="s">
        <v>566</v>
      </c>
      <c r="C22" s="170" t="s">
        <v>551</v>
      </c>
      <c r="D22" s="171"/>
      <c r="E22" s="172" t="s">
        <v>549</v>
      </c>
    </row>
    <row r="23" spans="1:5" x14ac:dyDescent="0.25">
      <c r="A23" s="187" t="s">
        <v>561</v>
      </c>
      <c r="B23" s="169" t="s">
        <v>567</v>
      </c>
      <c r="C23" s="170" t="s">
        <v>551</v>
      </c>
      <c r="D23" s="171"/>
      <c r="E23" s="172" t="s">
        <v>549</v>
      </c>
    </row>
    <row r="24" spans="1:5" x14ac:dyDescent="0.25">
      <c r="A24" s="327" t="s">
        <v>568</v>
      </c>
      <c r="B24" s="328" t="s">
        <v>569</v>
      </c>
      <c r="C24" s="329" t="s">
        <v>551</v>
      </c>
      <c r="D24" s="330"/>
      <c r="E24" s="80" t="s">
        <v>549</v>
      </c>
    </row>
    <row r="25" spans="1:5" x14ac:dyDescent="0.25">
      <c r="A25" s="327" t="s">
        <v>568</v>
      </c>
      <c r="B25" s="328" t="s">
        <v>570</v>
      </c>
      <c r="C25" s="329" t="s">
        <v>548</v>
      </c>
      <c r="D25" s="330"/>
      <c r="E25" s="80" t="s">
        <v>549</v>
      </c>
    </row>
    <row r="26" spans="1:5" x14ac:dyDescent="0.25">
      <c r="A26" s="327" t="s">
        <v>568</v>
      </c>
      <c r="B26" s="328" t="s">
        <v>571</v>
      </c>
      <c r="C26" s="329" t="s">
        <v>551</v>
      </c>
      <c r="D26" s="330"/>
      <c r="E26" s="80" t="s">
        <v>549</v>
      </c>
    </row>
    <row r="27" spans="1:5" x14ac:dyDescent="0.25">
      <c r="A27" s="327" t="s">
        <v>568</v>
      </c>
      <c r="B27" s="328" t="s">
        <v>572</v>
      </c>
      <c r="C27" s="329" t="s">
        <v>551</v>
      </c>
      <c r="D27" s="330"/>
      <c r="E27" s="80" t="s">
        <v>549</v>
      </c>
    </row>
    <row r="28" spans="1:5" x14ac:dyDescent="0.25">
      <c r="A28" s="327" t="s">
        <v>568</v>
      </c>
      <c r="B28" s="328" t="s">
        <v>573</v>
      </c>
      <c r="C28" s="329" t="s">
        <v>548</v>
      </c>
      <c r="D28" s="330"/>
      <c r="E28" s="80" t="s">
        <v>549</v>
      </c>
    </row>
    <row r="29" spans="1:5" x14ac:dyDescent="0.25">
      <c r="A29" s="331" t="s">
        <v>574</v>
      </c>
      <c r="B29" s="332" t="s">
        <v>575</v>
      </c>
      <c r="C29" s="333" t="s">
        <v>551</v>
      </c>
      <c r="D29" s="334"/>
      <c r="E29" s="82" t="s">
        <v>549</v>
      </c>
    </row>
    <row r="30" spans="1:5" x14ac:dyDescent="0.25">
      <c r="A30" s="331" t="s">
        <v>574</v>
      </c>
      <c r="B30" s="332" t="s">
        <v>576</v>
      </c>
      <c r="C30" s="333" t="s">
        <v>551</v>
      </c>
      <c r="D30" s="334"/>
      <c r="E30" s="82" t="s">
        <v>549</v>
      </c>
    </row>
    <row r="31" spans="1:5" x14ac:dyDescent="0.25">
      <c r="A31" s="331" t="s">
        <v>574</v>
      </c>
      <c r="B31" s="332" t="s">
        <v>577</v>
      </c>
      <c r="C31" s="333" t="s">
        <v>548</v>
      </c>
      <c r="D31" s="334"/>
      <c r="E31" s="82" t="s">
        <v>549</v>
      </c>
    </row>
    <row r="32" spans="1:5" x14ac:dyDescent="0.25">
      <c r="A32" s="331" t="s">
        <v>574</v>
      </c>
      <c r="B32" s="332" t="s">
        <v>578</v>
      </c>
      <c r="C32" s="333" t="s">
        <v>548</v>
      </c>
      <c r="D32" s="334"/>
      <c r="E32" s="82" t="s">
        <v>549</v>
      </c>
    </row>
    <row r="33" spans="1:5" x14ac:dyDescent="0.25">
      <c r="A33" s="331" t="s">
        <v>574</v>
      </c>
      <c r="B33" s="332" t="s">
        <v>579</v>
      </c>
      <c r="C33" s="333" t="s">
        <v>548</v>
      </c>
      <c r="D33" s="334"/>
      <c r="E33" s="82"/>
    </row>
    <row r="34" spans="1:5" x14ac:dyDescent="0.25">
      <c r="A34" s="331" t="s">
        <v>574</v>
      </c>
      <c r="B34" s="332" t="s">
        <v>580</v>
      </c>
      <c r="C34" s="333" t="s">
        <v>548</v>
      </c>
      <c r="D34" s="334"/>
      <c r="E34" s="82"/>
    </row>
    <row r="35" spans="1:5" x14ac:dyDescent="0.25">
      <c r="A35" s="331" t="s">
        <v>574</v>
      </c>
      <c r="B35" s="332" t="s">
        <v>581</v>
      </c>
      <c r="C35" s="333" t="s">
        <v>548</v>
      </c>
      <c r="D35" s="334"/>
      <c r="E35" s="82"/>
    </row>
    <row r="36" spans="1:5" x14ac:dyDescent="0.25">
      <c r="A36" s="190" t="s">
        <v>582</v>
      </c>
      <c r="B36" s="175" t="s">
        <v>583</v>
      </c>
      <c r="C36" s="176" t="s">
        <v>548</v>
      </c>
      <c r="D36" s="177"/>
      <c r="E36" s="104"/>
    </row>
    <row r="37" spans="1:5" x14ac:dyDescent="0.25">
      <c r="A37" s="190" t="s">
        <v>584</v>
      </c>
      <c r="B37" s="175" t="s">
        <v>585</v>
      </c>
      <c r="C37" s="176" t="s">
        <v>551</v>
      </c>
      <c r="D37" s="177"/>
      <c r="E37" s="104"/>
    </row>
    <row r="38" spans="1:5" x14ac:dyDescent="0.25">
      <c r="A38" s="190" t="s">
        <v>584</v>
      </c>
      <c r="B38" s="179" t="s">
        <v>586</v>
      </c>
      <c r="C38" s="176" t="s">
        <v>548</v>
      </c>
      <c r="D38" s="177"/>
      <c r="E38" s="104"/>
    </row>
    <row r="39" spans="1:5" x14ac:dyDescent="0.25">
      <c r="A39" s="190" t="s">
        <v>587</v>
      </c>
      <c r="B39" s="179" t="s">
        <v>588</v>
      </c>
      <c r="C39" s="176" t="s">
        <v>548</v>
      </c>
      <c r="D39" s="177"/>
      <c r="E39" s="104"/>
    </row>
    <row r="40" spans="1:5" x14ac:dyDescent="0.25">
      <c r="A40" s="190" t="s">
        <v>587</v>
      </c>
      <c r="B40" s="179" t="s">
        <v>589</v>
      </c>
      <c r="C40" s="176" t="s">
        <v>590</v>
      </c>
      <c r="D40" s="177"/>
      <c r="E40" s="104"/>
    </row>
    <row r="41" spans="1:5" x14ac:dyDescent="0.25">
      <c r="A41" s="196" t="s">
        <v>591</v>
      </c>
      <c r="B41" s="179" t="s">
        <v>592</v>
      </c>
      <c r="C41" s="176" t="s">
        <v>590</v>
      </c>
      <c r="D41" s="179" t="s">
        <v>593</v>
      </c>
      <c r="E41" s="104"/>
    </row>
    <row r="42" spans="1:5" ht="30" x14ac:dyDescent="0.25">
      <c r="A42" s="193" t="s">
        <v>594</v>
      </c>
      <c r="B42" s="148" t="s">
        <v>594</v>
      </c>
      <c r="C42" s="161" t="s">
        <v>548</v>
      </c>
      <c r="D42" s="162"/>
      <c r="E42" s="85"/>
    </row>
    <row r="43" spans="1:5" x14ac:dyDescent="0.25">
      <c r="A43" s="193" t="s">
        <v>595</v>
      </c>
      <c r="B43" s="148" t="s">
        <v>596</v>
      </c>
      <c r="C43" s="161" t="s">
        <v>548</v>
      </c>
      <c r="D43" s="162"/>
      <c r="E43" s="85"/>
    </row>
    <row r="44" spans="1:5" x14ac:dyDescent="0.25">
      <c r="A44" s="193" t="s">
        <v>595</v>
      </c>
      <c r="B44" s="148" t="s">
        <v>597</v>
      </c>
      <c r="C44" s="161" t="s">
        <v>551</v>
      </c>
      <c r="D44" s="162"/>
      <c r="E44" s="85"/>
    </row>
    <row r="45" spans="1:5" x14ac:dyDescent="0.25">
      <c r="A45" s="193" t="s">
        <v>595</v>
      </c>
      <c r="B45" s="148" t="s">
        <v>598</v>
      </c>
      <c r="C45" s="161" t="s">
        <v>548</v>
      </c>
      <c r="D45" s="162"/>
      <c r="E45" s="85"/>
    </row>
    <row r="46" spans="1:5" x14ac:dyDescent="0.25">
      <c r="A46" s="193" t="s">
        <v>595</v>
      </c>
      <c r="B46" s="148" t="s">
        <v>599</v>
      </c>
      <c r="C46" s="161" t="s">
        <v>590</v>
      </c>
      <c r="D46" s="162"/>
      <c r="E46" s="85"/>
    </row>
    <row r="47" spans="1:5" ht="30" x14ac:dyDescent="0.25">
      <c r="A47" s="193" t="s">
        <v>600</v>
      </c>
      <c r="B47" s="148" t="s">
        <v>601</v>
      </c>
      <c r="C47" s="161" t="s">
        <v>548</v>
      </c>
      <c r="D47" s="162"/>
      <c r="E47" s="85"/>
    </row>
    <row r="48" spans="1:5" ht="30" x14ac:dyDescent="0.25">
      <c r="A48" s="193" t="s">
        <v>600</v>
      </c>
      <c r="B48" s="148" t="s">
        <v>602</v>
      </c>
      <c r="C48" s="161" t="s">
        <v>590</v>
      </c>
      <c r="D48" s="162"/>
      <c r="E48" s="85"/>
    </row>
    <row r="49" spans="1:5" ht="30" x14ac:dyDescent="0.25">
      <c r="A49" s="193" t="s">
        <v>600</v>
      </c>
      <c r="B49" s="148" t="s">
        <v>603</v>
      </c>
      <c r="C49" s="161" t="s">
        <v>590</v>
      </c>
      <c r="D49" s="162"/>
      <c r="E49" s="85"/>
    </row>
    <row r="50" spans="1:5" ht="30" x14ac:dyDescent="0.25">
      <c r="A50" s="193" t="s">
        <v>600</v>
      </c>
      <c r="B50" s="148" t="s">
        <v>604</v>
      </c>
      <c r="C50" s="161" t="s">
        <v>551</v>
      </c>
      <c r="D50" s="162"/>
      <c r="E50" s="85"/>
    </row>
    <row r="51" spans="1:5" ht="30" x14ac:dyDescent="0.25">
      <c r="A51" s="193" t="s">
        <v>600</v>
      </c>
      <c r="B51" s="148" t="s">
        <v>599</v>
      </c>
      <c r="C51" s="161" t="s">
        <v>548</v>
      </c>
      <c r="D51" s="162"/>
      <c r="E51" s="85"/>
    </row>
    <row r="52" spans="1:5" ht="30" x14ac:dyDescent="0.25">
      <c r="A52" s="193" t="s">
        <v>600</v>
      </c>
      <c r="B52" s="148" t="s">
        <v>605</v>
      </c>
      <c r="C52" s="161" t="s">
        <v>590</v>
      </c>
      <c r="D52" s="162"/>
      <c r="E52" s="85"/>
    </row>
    <row r="53" spans="1:5" x14ac:dyDescent="0.25">
      <c r="A53" s="193" t="s">
        <v>606</v>
      </c>
      <c r="B53" s="148" t="s">
        <v>607</v>
      </c>
      <c r="C53" s="161" t="s">
        <v>548</v>
      </c>
      <c r="D53" s="162"/>
      <c r="E53" s="85"/>
    </row>
    <row r="54" spans="1:5" x14ac:dyDescent="0.25">
      <c r="A54" s="193" t="s">
        <v>606</v>
      </c>
      <c r="B54" s="148" t="s">
        <v>608</v>
      </c>
      <c r="C54" s="161" t="s">
        <v>548</v>
      </c>
      <c r="D54" s="162"/>
      <c r="E54" s="85"/>
    </row>
    <row r="55" spans="1:5" x14ac:dyDescent="0.25">
      <c r="A55" s="193" t="s">
        <v>606</v>
      </c>
      <c r="B55" s="148" t="s">
        <v>609</v>
      </c>
      <c r="C55" s="161" t="s">
        <v>590</v>
      </c>
      <c r="D55" s="162"/>
      <c r="E55" s="85"/>
    </row>
    <row r="56" spans="1:5" x14ac:dyDescent="0.25">
      <c r="A56" s="193" t="s">
        <v>606</v>
      </c>
      <c r="B56" s="148" t="s">
        <v>610</v>
      </c>
      <c r="C56" s="161" t="s">
        <v>548</v>
      </c>
      <c r="D56" s="162"/>
      <c r="E56" s="85"/>
    </row>
    <row r="57" spans="1:5" x14ac:dyDescent="0.25">
      <c r="A57" s="193" t="s">
        <v>606</v>
      </c>
      <c r="B57" s="148" t="s">
        <v>611</v>
      </c>
      <c r="C57" s="161" t="s">
        <v>590</v>
      </c>
      <c r="D57" s="162"/>
      <c r="E57" s="85"/>
    </row>
    <row r="58" spans="1:5" x14ac:dyDescent="0.25">
      <c r="A58" s="193" t="s">
        <v>606</v>
      </c>
      <c r="B58" s="148" t="s">
        <v>612</v>
      </c>
      <c r="C58" s="161" t="s">
        <v>590</v>
      </c>
      <c r="D58" s="162"/>
      <c r="E58" s="85"/>
    </row>
    <row r="59" spans="1:5" x14ac:dyDescent="0.25">
      <c r="A59" s="193" t="s">
        <v>613</v>
      </c>
      <c r="B59" s="148" t="s">
        <v>614</v>
      </c>
      <c r="C59" s="161" t="s">
        <v>590</v>
      </c>
      <c r="D59" s="162"/>
      <c r="E59" s="85"/>
    </row>
    <row r="60" spans="1:5" x14ac:dyDescent="0.25">
      <c r="A60" s="193" t="s">
        <v>613</v>
      </c>
      <c r="B60" s="148" t="s">
        <v>249</v>
      </c>
      <c r="C60" s="161" t="s">
        <v>590</v>
      </c>
      <c r="D60" s="162"/>
      <c r="E60" s="85"/>
    </row>
    <row r="61" spans="1:5" x14ac:dyDescent="0.25">
      <c r="A61" s="321" t="s">
        <v>615</v>
      </c>
      <c r="B61" s="322" t="s">
        <v>616</v>
      </c>
      <c r="C61" s="323" t="s">
        <v>548</v>
      </c>
      <c r="D61" s="324"/>
      <c r="E61" s="84"/>
    </row>
    <row r="62" spans="1:5" x14ac:dyDescent="0.25">
      <c r="A62" s="321" t="s">
        <v>615</v>
      </c>
      <c r="B62" s="322" t="s">
        <v>617</v>
      </c>
      <c r="C62" s="323" t="s">
        <v>548</v>
      </c>
      <c r="D62" s="324"/>
      <c r="E62" s="84"/>
    </row>
    <row r="63" spans="1:5" x14ac:dyDescent="0.25">
      <c r="A63" s="321" t="s">
        <v>615</v>
      </c>
      <c r="B63" s="322" t="s">
        <v>618</v>
      </c>
      <c r="C63" s="323" t="s">
        <v>548</v>
      </c>
      <c r="D63" s="324"/>
      <c r="E63" s="84"/>
    </row>
    <row r="64" spans="1:5" x14ac:dyDescent="0.25">
      <c r="A64" s="321" t="s">
        <v>615</v>
      </c>
      <c r="B64" s="325" t="s">
        <v>619</v>
      </c>
      <c r="C64" s="323" t="s">
        <v>548</v>
      </c>
      <c r="D64" s="324"/>
      <c r="E64" s="84"/>
    </row>
    <row r="65" spans="1:5" x14ac:dyDescent="0.25">
      <c r="A65" s="321" t="s">
        <v>615</v>
      </c>
      <c r="B65" s="325" t="s">
        <v>620</v>
      </c>
      <c r="C65" s="323" t="s">
        <v>548</v>
      </c>
      <c r="D65" s="324"/>
      <c r="E65" s="84"/>
    </row>
    <row r="66" spans="1:5" x14ac:dyDescent="0.25">
      <c r="A66" s="321" t="s">
        <v>615</v>
      </c>
      <c r="B66" s="326" t="s">
        <v>621</v>
      </c>
      <c r="C66" s="323" t="s">
        <v>548</v>
      </c>
      <c r="D66" s="324"/>
      <c r="E66" s="84"/>
    </row>
    <row r="67" spans="1:5" x14ac:dyDescent="0.25">
      <c r="A67" s="321" t="s">
        <v>615</v>
      </c>
      <c r="B67" s="325" t="s">
        <v>622</v>
      </c>
      <c r="C67" s="323" t="s">
        <v>590</v>
      </c>
      <c r="D67" s="324"/>
      <c r="E67" s="84"/>
    </row>
    <row r="68" spans="1:5" x14ac:dyDescent="0.25">
      <c r="A68" s="321" t="s">
        <v>615</v>
      </c>
      <c r="B68" s="326" t="s">
        <v>623</v>
      </c>
      <c r="C68" s="323" t="s">
        <v>548</v>
      </c>
      <c r="D68" s="324"/>
      <c r="E68" s="84"/>
    </row>
    <row r="69" spans="1:5" x14ac:dyDescent="0.25">
      <c r="A69" s="321" t="s">
        <v>615</v>
      </c>
      <c r="B69" s="326" t="s">
        <v>624</v>
      </c>
      <c r="C69" s="323" t="s">
        <v>590</v>
      </c>
      <c r="D69" s="324"/>
      <c r="E69" s="84"/>
    </row>
    <row r="70" spans="1:5" x14ac:dyDescent="0.25">
      <c r="A70" s="321" t="s">
        <v>615</v>
      </c>
      <c r="B70" s="322" t="s">
        <v>625</v>
      </c>
      <c r="C70" s="323" t="s">
        <v>551</v>
      </c>
      <c r="D70" s="324"/>
      <c r="E70" s="84"/>
    </row>
    <row r="71" spans="1:5" x14ac:dyDescent="0.25">
      <c r="A71" s="321" t="s">
        <v>615</v>
      </c>
      <c r="B71" s="325" t="s">
        <v>626</v>
      </c>
      <c r="C71" s="323" t="s">
        <v>548</v>
      </c>
      <c r="D71" s="324"/>
      <c r="E71" s="84"/>
    </row>
    <row r="72" spans="1:5" x14ac:dyDescent="0.25">
      <c r="A72" s="321" t="s">
        <v>615</v>
      </c>
      <c r="B72" s="325" t="s">
        <v>627</v>
      </c>
      <c r="C72" s="323" t="s">
        <v>548</v>
      </c>
      <c r="D72" s="324"/>
      <c r="E72" s="84"/>
    </row>
    <row r="73" spans="1:5" x14ac:dyDescent="0.25">
      <c r="A73" s="321" t="s">
        <v>615</v>
      </c>
      <c r="B73" s="322" t="s">
        <v>628</v>
      </c>
      <c r="C73" s="323" t="s">
        <v>551</v>
      </c>
      <c r="D73" s="324"/>
      <c r="E73" s="84"/>
    </row>
    <row r="74" spans="1:5" x14ac:dyDescent="0.25">
      <c r="A74" s="321" t="s">
        <v>615</v>
      </c>
      <c r="B74" s="326" t="s">
        <v>629</v>
      </c>
      <c r="C74" s="323" t="s">
        <v>548</v>
      </c>
      <c r="D74" s="324"/>
      <c r="E74" s="84"/>
    </row>
    <row r="75" spans="1:5" x14ac:dyDescent="0.25">
      <c r="A75" s="321" t="s">
        <v>615</v>
      </c>
      <c r="B75" s="326" t="s">
        <v>630</v>
      </c>
      <c r="C75" s="323" t="s">
        <v>590</v>
      </c>
      <c r="D75" s="324"/>
      <c r="E75" s="84"/>
    </row>
    <row r="76" spans="1:5" x14ac:dyDescent="0.25">
      <c r="A76" s="197" t="s">
        <v>631</v>
      </c>
      <c r="B76" s="185" t="s">
        <v>632</v>
      </c>
      <c r="C76" s="164" t="s">
        <v>551</v>
      </c>
      <c r="D76" s="165"/>
      <c r="E76" s="166"/>
    </row>
    <row r="77" spans="1:5" x14ac:dyDescent="0.25">
      <c r="A77" s="197" t="s">
        <v>631</v>
      </c>
      <c r="B77" s="185" t="s">
        <v>633</v>
      </c>
      <c r="C77" s="164" t="s">
        <v>548</v>
      </c>
      <c r="D77" s="165"/>
      <c r="E77" s="166"/>
    </row>
    <row r="78" spans="1:5" x14ac:dyDescent="0.25">
      <c r="A78" s="197" t="s">
        <v>631</v>
      </c>
      <c r="B78" s="186" t="s">
        <v>634</v>
      </c>
      <c r="C78" s="164" t="s">
        <v>590</v>
      </c>
      <c r="D78" s="165"/>
      <c r="E78" s="166"/>
    </row>
  </sheetData>
  <dataValidations count="1">
    <dataValidation type="list" allowBlank="1" showInputMessage="1" showErrorMessage="1" sqref="C8:C78">
      <formula1>"Level-1,Level-2,Level-3"</formula1>
    </dataValidation>
  </dataValidations>
  <pageMargins left="0.7" right="0.7" top="0.75" bottom="0.75" header="0.3" footer="0.3"/>
  <pageSetup orientation="portrait"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0"/>
  <sheetViews>
    <sheetView workbookViewId="0">
      <selection activeCell="H74" sqref="H74"/>
    </sheetView>
  </sheetViews>
  <sheetFormatPr defaultRowHeight="15" x14ac:dyDescent="0.25"/>
  <cols>
    <col min="1" max="1" width="18.5703125" customWidth="1"/>
    <col min="2" max="2" width="39.140625" customWidth="1"/>
    <col min="3" max="3" width="16.5703125" customWidth="1"/>
    <col min="4" max="4" width="16.5703125" style="117" customWidth="1"/>
    <col min="5" max="5" width="11.5703125" customWidth="1"/>
  </cols>
  <sheetData>
    <row r="1" spans="1:7" x14ac:dyDescent="0.25">
      <c r="A1" t="s">
        <v>635</v>
      </c>
    </row>
    <row r="2" spans="1:7" x14ac:dyDescent="0.25">
      <c r="A2" s="203" t="s">
        <v>636</v>
      </c>
      <c r="B2" s="203" t="s">
        <v>637</v>
      </c>
      <c r="C2" s="204"/>
      <c r="D2" s="204"/>
      <c r="E2" s="204"/>
      <c r="F2" s="204"/>
      <c r="G2" s="204"/>
    </row>
    <row r="3" spans="1:7" x14ac:dyDescent="0.25">
      <c r="A3" s="117">
        <v>1</v>
      </c>
      <c r="B3" s="117" t="s">
        <v>638</v>
      </c>
      <c r="C3" s="117"/>
      <c r="E3" s="117"/>
      <c r="F3" s="117"/>
      <c r="G3" s="117"/>
    </row>
    <row r="4" spans="1:7" s="117" customFormat="1" x14ac:dyDescent="0.25">
      <c r="A4" s="117">
        <v>2</v>
      </c>
      <c r="B4" s="117" t="s">
        <v>639</v>
      </c>
    </row>
    <row r="5" spans="1:7" x14ac:dyDescent="0.25">
      <c r="A5" s="117">
        <v>3</v>
      </c>
      <c r="B5" s="117" t="s">
        <v>640</v>
      </c>
      <c r="C5" s="117"/>
      <c r="E5" s="117"/>
      <c r="F5" s="117"/>
      <c r="G5" s="117"/>
    </row>
    <row r="6" spans="1:7" x14ac:dyDescent="0.25">
      <c r="A6" s="117">
        <v>4</v>
      </c>
      <c r="B6" s="117" t="s">
        <v>641</v>
      </c>
      <c r="C6" s="117"/>
      <c r="E6" s="117"/>
      <c r="F6" s="117"/>
      <c r="G6" s="117"/>
    </row>
    <row r="7" spans="1:7" x14ac:dyDescent="0.25">
      <c r="A7" s="117">
        <v>5</v>
      </c>
      <c r="B7" s="117" t="s">
        <v>642</v>
      </c>
      <c r="C7" s="117"/>
      <c r="E7" s="117"/>
      <c r="F7" s="117"/>
      <c r="G7" s="117"/>
    </row>
    <row r="8" spans="1:7" x14ac:dyDescent="0.25">
      <c r="A8" s="117">
        <v>6</v>
      </c>
      <c r="B8" s="117" t="s">
        <v>643</v>
      </c>
      <c r="C8" s="117"/>
      <c r="E8" s="117"/>
      <c r="F8" s="117"/>
      <c r="G8" s="117"/>
    </row>
    <row r="9" spans="1:7" x14ac:dyDescent="0.25">
      <c r="A9" s="117">
        <v>7</v>
      </c>
      <c r="B9" s="117" t="s">
        <v>644</v>
      </c>
      <c r="C9" s="117"/>
      <c r="E9" s="117"/>
      <c r="F9" s="117"/>
      <c r="G9" s="117"/>
    </row>
    <row r="10" spans="1:7" x14ac:dyDescent="0.25">
      <c r="A10" s="117">
        <v>8</v>
      </c>
      <c r="B10" s="117" t="s">
        <v>645</v>
      </c>
      <c r="C10" s="117"/>
      <c r="E10" s="117"/>
      <c r="F10" s="117"/>
      <c r="G10" s="117"/>
    </row>
    <row r="11" spans="1:7" x14ac:dyDescent="0.25">
      <c r="A11" s="117">
        <v>9</v>
      </c>
      <c r="B11" s="117" t="s">
        <v>646</v>
      </c>
      <c r="C11" s="117"/>
      <c r="E11" s="117"/>
      <c r="F11" s="117"/>
      <c r="G11" s="117"/>
    </row>
    <row r="12" spans="1:7" x14ac:dyDescent="0.25">
      <c r="A12" s="117">
        <v>10</v>
      </c>
      <c r="B12" s="117" t="s">
        <v>647</v>
      </c>
      <c r="C12" s="117"/>
      <c r="E12" s="117"/>
      <c r="F12" s="117"/>
      <c r="G12" s="117"/>
    </row>
    <row r="13" spans="1:7" x14ac:dyDescent="0.25">
      <c r="A13" s="117">
        <v>11</v>
      </c>
      <c r="B13" s="117" t="s">
        <v>648</v>
      </c>
      <c r="C13" s="117"/>
      <c r="E13" s="117"/>
      <c r="F13" s="117"/>
      <c r="G13" s="117"/>
    </row>
    <row r="14" spans="1:7" x14ac:dyDescent="0.25">
      <c r="A14" s="117">
        <v>12</v>
      </c>
      <c r="B14" s="117" t="s">
        <v>649</v>
      </c>
      <c r="C14" s="117"/>
      <c r="E14" s="117"/>
      <c r="F14" s="117"/>
      <c r="G14" s="117"/>
    </row>
    <row r="17" spans="1:6" x14ac:dyDescent="0.25">
      <c r="A17" s="156" t="s">
        <v>543</v>
      </c>
      <c r="B17" s="157" t="s">
        <v>544</v>
      </c>
      <c r="C17" s="158" t="s">
        <v>545</v>
      </c>
      <c r="D17" s="158" t="s">
        <v>650</v>
      </c>
      <c r="E17" s="158" t="s">
        <v>270</v>
      </c>
      <c r="F17" s="156" t="s">
        <v>271</v>
      </c>
    </row>
    <row r="18" spans="1:6" ht="30" x14ac:dyDescent="0.25">
      <c r="A18" s="193" t="s">
        <v>546</v>
      </c>
      <c r="B18" s="148" t="s">
        <v>547</v>
      </c>
      <c r="C18" s="161" t="s">
        <v>548</v>
      </c>
      <c r="D18" s="161" t="s">
        <v>650</v>
      </c>
      <c r="E18" s="162" t="s">
        <v>549</v>
      </c>
      <c r="F18" s="85"/>
    </row>
    <row r="19" spans="1:6" ht="30" x14ac:dyDescent="0.25">
      <c r="A19" s="193" t="s">
        <v>546</v>
      </c>
      <c r="B19" s="148" t="s">
        <v>550</v>
      </c>
      <c r="C19" s="218" t="s">
        <v>551</v>
      </c>
      <c r="D19" s="161" t="s">
        <v>650</v>
      </c>
      <c r="E19" s="162" t="s">
        <v>549</v>
      </c>
      <c r="F19" s="85"/>
    </row>
    <row r="20" spans="1:6" ht="30" x14ac:dyDescent="0.25">
      <c r="A20" s="193" t="s">
        <v>546</v>
      </c>
      <c r="B20" s="148" t="s">
        <v>552</v>
      </c>
      <c r="C20" s="161" t="s">
        <v>548</v>
      </c>
      <c r="D20" s="161" t="s">
        <v>651</v>
      </c>
      <c r="E20" s="162" t="s">
        <v>549</v>
      </c>
      <c r="F20" s="85"/>
    </row>
    <row r="21" spans="1:6" ht="45" x14ac:dyDescent="0.25">
      <c r="A21" s="193" t="s">
        <v>546</v>
      </c>
      <c r="B21" s="148" t="s">
        <v>553</v>
      </c>
      <c r="C21" s="161" t="s">
        <v>548</v>
      </c>
      <c r="D21" s="161" t="s">
        <v>651</v>
      </c>
      <c r="E21" s="162" t="s">
        <v>549</v>
      </c>
      <c r="F21" s="85"/>
    </row>
    <row r="22" spans="1:6" ht="30" x14ac:dyDescent="0.25">
      <c r="A22" s="193" t="s">
        <v>546</v>
      </c>
      <c r="B22" s="148" t="s">
        <v>554</v>
      </c>
      <c r="C22" s="161" t="s">
        <v>551</v>
      </c>
      <c r="D22" s="161" t="s">
        <v>650</v>
      </c>
      <c r="E22" s="162" t="s">
        <v>549</v>
      </c>
      <c r="F22" s="85"/>
    </row>
    <row r="23" spans="1:6" ht="45" x14ac:dyDescent="0.25">
      <c r="A23" s="193" t="s">
        <v>546</v>
      </c>
      <c r="B23" s="148" t="s">
        <v>555</v>
      </c>
      <c r="C23" s="161" t="s">
        <v>548</v>
      </c>
      <c r="D23" s="161" t="s">
        <v>650</v>
      </c>
      <c r="E23" s="162" t="s">
        <v>549</v>
      </c>
      <c r="F23" s="85"/>
    </row>
    <row r="24" spans="1:6" x14ac:dyDescent="0.25">
      <c r="A24" s="194" t="s">
        <v>556</v>
      </c>
      <c r="B24" s="163" t="s">
        <v>557</v>
      </c>
      <c r="C24" s="164" t="s">
        <v>551</v>
      </c>
      <c r="D24" s="161" t="s">
        <v>650</v>
      </c>
      <c r="E24" s="165"/>
      <c r="F24" s="166" t="s">
        <v>549</v>
      </c>
    </row>
    <row r="25" spans="1:6" ht="30" x14ac:dyDescent="0.25">
      <c r="A25" s="194" t="s">
        <v>556</v>
      </c>
      <c r="B25" s="163" t="s">
        <v>560</v>
      </c>
      <c r="C25" s="164" t="s">
        <v>548</v>
      </c>
      <c r="D25" s="161" t="s">
        <v>650</v>
      </c>
      <c r="E25" s="165"/>
      <c r="F25" s="166" t="s">
        <v>549</v>
      </c>
    </row>
    <row r="26" spans="1:6" x14ac:dyDescent="0.25">
      <c r="A26" s="187" t="s">
        <v>561</v>
      </c>
      <c r="B26" s="169" t="s">
        <v>562</v>
      </c>
      <c r="C26" s="170" t="s">
        <v>551</v>
      </c>
      <c r="D26" s="170" t="s">
        <v>652</v>
      </c>
      <c r="E26" s="171"/>
      <c r="F26" s="172" t="s">
        <v>549</v>
      </c>
    </row>
    <row r="27" spans="1:6" x14ac:dyDescent="0.25">
      <c r="A27" s="187" t="s">
        <v>561</v>
      </c>
      <c r="B27" s="169" t="s">
        <v>563</v>
      </c>
      <c r="C27" s="170" t="s">
        <v>548</v>
      </c>
      <c r="D27" s="170" t="s">
        <v>652</v>
      </c>
      <c r="E27" s="171"/>
      <c r="F27" s="172" t="s">
        <v>549</v>
      </c>
    </row>
    <row r="28" spans="1:6" x14ac:dyDescent="0.25">
      <c r="A28" s="187" t="s">
        <v>561</v>
      </c>
      <c r="B28" s="169" t="s">
        <v>564</v>
      </c>
      <c r="C28" s="170" t="s">
        <v>551</v>
      </c>
      <c r="D28" s="170" t="s">
        <v>651</v>
      </c>
      <c r="E28" s="171" t="s">
        <v>549</v>
      </c>
      <c r="F28" s="172"/>
    </row>
    <row r="29" spans="1:6" x14ac:dyDescent="0.25">
      <c r="A29" s="187" t="s">
        <v>561</v>
      </c>
      <c r="B29" s="169" t="s">
        <v>565</v>
      </c>
      <c r="C29" s="170" t="s">
        <v>551</v>
      </c>
      <c r="D29" s="170" t="s">
        <v>653</v>
      </c>
      <c r="E29" s="171"/>
      <c r="F29" s="172" t="s">
        <v>549</v>
      </c>
    </row>
    <row r="30" spans="1:6" x14ac:dyDescent="0.25">
      <c r="A30" s="187" t="s">
        <v>561</v>
      </c>
      <c r="B30" s="169" t="s">
        <v>566</v>
      </c>
      <c r="C30" s="170" t="s">
        <v>551</v>
      </c>
      <c r="D30" s="170" t="s">
        <v>654</v>
      </c>
      <c r="E30" s="171"/>
      <c r="F30" s="172" t="s">
        <v>549</v>
      </c>
    </row>
    <row r="31" spans="1:6" x14ac:dyDescent="0.25">
      <c r="A31" s="187" t="s">
        <v>561</v>
      </c>
      <c r="B31" s="169" t="s">
        <v>567</v>
      </c>
      <c r="C31" s="170" t="s">
        <v>551</v>
      </c>
      <c r="D31" s="170" t="s">
        <v>654</v>
      </c>
      <c r="E31" s="171"/>
      <c r="F31" s="172" t="s">
        <v>549</v>
      </c>
    </row>
    <row r="32" spans="1:6" x14ac:dyDescent="0.25">
      <c r="A32" s="188" t="s">
        <v>568</v>
      </c>
      <c r="B32" s="149" t="s">
        <v>569</v>
      </c>
      <c r="C32" s="173" t="s">
        <v>551</v>
      </c>
      <c r="D32" s="173" t="s">
        <v>651</v>
      </c>
      <c r="E32" s="370" t="s">
        <v>549</v>
      </c>
      <c r="F32" s="174"/>
    </row>
    <row r="33" spans="1:6" x14ac:dyDescent="0.25">
      <c r="A33" s="188" t="s">
        <v>568</v>
      </c>
      <c r="B33" s="149" t="s">
        <v>570</v>
      </c>
      <c r="C33" s="173" t="s">
        <v>548</v>
      </c>
      <c r="D33" s="173" t="s">
        <v>651</v>
      </c>
      <c r="E33" s="370" t="s">
        <v>549</v>
      </c>
      <c r="F33" s="174"/>
    </row>
    <row r="34" spans="1:6" x14ac:dyDescent="0.25">
      <c r="A34" s="188" t="s">
        <v>568</v>
      </c>
      <c r="B34" s="149" t="s">
        <v>573</v>
      </c>
      <c r="C34" s="173" t="s">
        <v>548</v>
      </c>
      <c r="D34" s="173" t="s">
        <v>651</v>
      </c>
      <c r="E34" s="370" t="s">
        <v>549</v>
      </c>
      <c r="F34" s="174"/>
    </row>
    <row r="35" spans="1:6" ht="30" x14ac:dyDescent="0.25">
      <c r="A35" s="189" t="s">
        <v>574</v>
      </c>
      <c r="B35" s="154" t="s">
        <v>575</v>
      </c>
      <c r="C35" s="178" t="s">
        <v>551</v>
      </c>
      <c r="D35" s="178" t="s">
        <v>651</v>
      </c>
      <c r="E35" s="371" t="s">
        <v>549</v>
      </c>
      <c r="F35" s="159"/>
    </row>
    <row r="36" spans="1:6" x14ac:dyDescent="0.25">
      <c r="A36" s="189" t="s">
        <v>574</v>
      </c>
      <c r="B36" s="154" t="s">
        <v>576</v>
      </c>
      <c r="C36" s="178" t="s">
        <v>551</v>
      </c>
      <c r="D36" s="178" t="s">
        <v>651</v>
      </c>
      <c r="E36" s="371" t="s">
        <v>549</v>
      </c>
      <c r="F36" s="159"/>
    </row>
    <row r="37" spans="1:6" x14ac:dyDescent="0.25">
      <c r="A37" s="189" t="s">
        <v>574</v>
      </c>
      <c r="B37" s="154" t="s">
        <v>577</v>
      </c>
      <c r="C37" s="178" t="s">
        <v>548</v>
      </c>
      <c r="D37" s="178" t="s">
        <v>651</v>
      </c>
      <c r="E37" s="371" t="s">
        <v>549</v>
      </c>
      <c r="F37" s="159"/>
    </row>
    <row r="38" spans="1:6" x14ac:dyDescent="0.25">
      <c r="A38" s="189" t="s">
        <v>574</v>
      </c>
      <c r="B38" s="154" t="s">
        <v>578</v>
      </c>
      <c r="C38" s="178" t="s">
        <v>548</v>
      </c>
      <c r="D38" s="178" t="s">
        <v>651</v>
      </c>
      <c r="E38" s="371" t="s">
        <v>549</v>
      </c>
      <c r="F38" s="159"/>
    </row>
    <row r="39" spans="1:6" ht="30" x14ac:dyDescent="0.25">
      <c r="A39" s="189" t="s">
        <v>574</v>
      </c>
      <c r="B39" s="154" t="s">
        <v>581</v>
      </c>
      <c r="C39" s="178" t="s">
        <v>548</v>
      </c>
      <c r="D39" s="178" t="s">
        <v>651</v>
      </c>
      <c r="E39" s="160" t="s">
        <v>549</v>
      </c>
      <c r="F39" s="159"/>
    </row>
    <row r="40" spans="1:6" ht="45" x14ac:dyDescent="0.25">
      <c r="A40" s="190" t="s">
        <v>582</v>
      </c>
      <c r="B40" s="175" t="s">
        <v>583</v>
      </c>
      <c r="C40" s="176" t="s">
        <v>548</v>
      </c>
      <c r="D40" s="176" t="s">
        <v>651</v>
      </c>
      <c r="E40" s="177" t="s">
        <v>549</v>
      </c>
      <c r="F40" s="104"/>
    </row>
    <row r="41" spans="1:6" x14ac:dyDescent="0.25">
      <c r="A41" s="190" t="s">
        <v>587</v>
      </c>
      <c r="B41" s="179" t="s">
        <v>588</v>
      </c>
      <c r="C41" s="176" t="s">
        <v>548</v>
      </c>
      <c r="D41" s="176" t="s">
        <v>651</v>
      </c>
      <c r="E41" s="177" t="s">
        <v>549</v>
      </c>
      <c r="F41" s="104"/>
    </row>
    <row r="42" spans="1:6" x14ac:dyDescent="0.25">
      <c r="A42" s="190" t="s">
        <v>587</v>
      </c>
      <c r="B42" s="179" t="s">
        <v>589</v>
      </c>
      <c r="C42" s="176" t="s">
        <v>590</v>
      </c>
      <c r="D42" s="176" t="s">
        <v>651</v>
      </c>
      <c r="E42" s="177" t="s">
        <v>549</v>
      </c>
      <c r="F42" s="104"/>
    </row>
    <row r="43" spans="1:6" x14ac:dyDescent="0.25">
      <c r="A43" s="196" t="s">
        <v>591</v>
      </c>
      <c r="B43" s="179" t="s">
        <v>592</v>
      </c>
      <c r="C43" s="176" t="s">
        <v>590</v>
      </c>
      <c r="D43" s="176" t="s">
        <v>651</v>
      </c>
      <c r="E43" s="372" t="s">
        <v>549</v>
      </c>
      <c r="F43" s="104"/>
    </row>
    <row r="44" spans="1:6" ht="30" x14ac:dyDescent="0.25">
      <c r="A44" s="191" t="s">
        <v>594</v>
      </c>
      <c r="B44" s="150" t="s">
        <v>594</v>
      </c>
      <c r="C44" s="167" t="s">
        <v>548</v>
      </c>
      <c r="D44" s="167" t="s">
        <v>651</v>
      </c>
      <c r="E44" s="168" t="s">
        <v>549</v>
      </c>
      <c r="F44" s="103"/>
    </row>
    <row r="45" spans="1:6" ht="45" x14ac:dyDescent="0.25">
      <c r="A45" s="191" t="s">
        <v>595</v>
      </c>
      <c r="B45" s="150" t="s">
        <v>596</v>
      </c>
      <c r="C45" s="167" t="s">
        <v>548</v>
      </c>
      <c r="D45" s="219" t="s">
        <v>655</v>
      </c>
      <c r="E45" s="168"/>
      <c r="F45" s="103" t="s">
        <v>549</v>
      </c>
    </row>
    <row r="46" spans="1:6" ht="45" x14ac:dyDescent="0.25">
      <c r="A46" s="191" t="s">
        <v>595</v>
      </c>
      <c r="B46" s="150" t="s">
        <v>597</v>
      </c>
      <c r="C46" s="167" t="s">
        <v>551</v>
      </c>
      <c r="D46" s="219" t="s">
        <v>655</v>
      </c>
      <c r="E46" s="168"/>
      <c r="F46" s="103" t="s">
        <v>549</v>
      </c>
    </row>
    <row r="47" spans="1:6" x14ac:dyDescent="0.25">
      <c r="A47" s="191" t="s">
        <v>595</v>
      </c>
      <c r="B47" s="150" t="s">
        <v>598</v>
      </c>
      <c r="C47" s="167" t="s">
        <v>548</v>
      </c>
      <c r="D47" s="167" t="s">
        <v>651</v>
      </c>
      <c r="E47" s="168" t="s">
        <v>549</v>
      </c>
      <c r="F47" s="103"/>
    </row>
    <row r="48" spans="1:6" x14ac:dyDescent="0.25">
      <c r="A48" s="191" t="s">
        <v>595</v>
      </c>
      <c r="B48" s="150" t="s">
        <v>599</v>
      </c>
      <c r="C48" s="167" t="s">
        <v>590</v>
      </c>
      <c r="D48" s="167" t="s">
        <v>651</v>
      </c>
      <c r="E48" s="168"/>
      <c r="F48" s="103"/>
    </row>
    <row r="49" spans="1:6" ht="45" x14ac:dyDescent="0.25">
      <c r="A49" s="191" t="s">
        <v>600</v>
      </c>
      <c r="B49" s="150" t="s">
        <v>601</v>
      </c>
      <c r="C49" s="167" t="s">
        <v>548</v>
      </c>
      <c r="D49" s="219" t="s">
        <v>655</v>
      </c>
      <c r="E49" s="168"/>
      <c r="F49" s="103" t="s">
        <v>549</v>
      </c>
    </row>
    <row r="50" spans="1:6" ht="45" x14ac:dyDescent="0.25">
      <c r="A50" s="191" t="s">
        <v>600</v>
      </c>
      <c r="B50" s="150" t="s">
        <v>602</v>
      </c>
      <c r="C50" s="167" t="s">
        <v>590</v>
      </c>
      <c r="D50" s="219" t="s">
        <v>655</v>
      </c>
      <c r="E50" s="168"/>
      <c r="F50" s="103" t="s">
        <v>549</v>
      </c>
    </row>
    <row r="51" spans="1:6" ht="45" x14ac:dyDescent="0.25">
      <c r="A51" s="191" t="s">
        <v>600</v>
      </c>
      <c r="B51" s="150" t="s">
        <v>603</v>
      </c>
      <c r="C51" s="167" t="s">
        <v>590</v>
      </c>
      <c r="D51" s="219" t="s">
        <v>655</v>
      </c>
      <c r="E51" s="168"/>
      <c r="F51" s="103" t="s">
        <v>549</v>
      </c>
    </row>
    <row r="52" spans="1:6" ht="45" x14ac:dyDescent="0.25">
      <c r="A52" s="191" t="s">
        <v>600</v>
      </c>
      <c r="B52" s="150" t="s">
        <v>604</v>
      </c>
      <c r="C52" s="167" t="s">
        <v>551</v>
      </c>
      <c r="D52" s="219" t="s">
        <v>655</v>
      </c>
      <c r="E52" s="168"/>
      <c r="F52" s="103" t="s">
        <v>549</v>
      </c>
    </row>
    <row r="53" spans="1:6" ht="30" x14ac:dyDescent="0.25">
      <c r="A53" s="191" t="s">
        <v>600</v>
      </c>
      <c r="B53" s="150" t="s">
        <v>599</v>
      </c>
      <c r="C53" s="167" t="s">
        <v>548</v>
      </c>
      <c r="D53" s="219" t="s">
        <v>651</v>
      </c>
      <c r="E53" s="168" t="s">
        <v>549</v>
      </c>
      <c r="F53" s="103"/>
    </row>
    <row r="54" spans="1:6" ht="30" x14ac:dyDescent="0.25">
      <c r="A54" s="191" t="s">
        <v>600</v>
      </c>
      <c r="B54" s="150" t="s">
        <v>605</v>
      </c>
      <c r="C54" s="167" t="s">
        <v>590</v>
      </c>
      <c r="D54" s="167" t="s">
        <v>651</v>
      </c>
      <c r="E54" s="168" t="s">
        <v>549</v>
      </c>
      <c r="F54" s="103"/>
    </row>
    <row r="55" spans="1:6" ht="45" x14ac:dyDescent="0.25">
      <c r="A55" s="191" t="s">
        <v>606</v>
      </c>
      <c r="B55" s="150" t="s">
        <v>607</v>
      </c>
      <c r="C55" s="167" t="s">
        <v>548</v>
      </c>
      <c r="D55" s="219" t="s">
        <v>655</v>
      </c>
      <c r="E55" s="168"/>
      <c r="F55" s="103"/>
    </row>
    <row r="56" spans="1:6" ht="45" x14ac:dyDescent="0.25">
      <c r="A56" s="191" t="s">
        <v>606</v>
      </c>
      <c r="B56" s="150" t="s">
        <v>608</v>
      </c>
      <c r="C56" s="167" t="s">
        <v>548</v>
      </c>
      <c r="D56" s="219" t="s">
        <v>655</v>
      </c>
      <c r="E56" s="168"/>
      <c r="F56" s="103"/>
    </row>
    <row r="57" spans="1:6" ht="45" x14ac:dyDescent="0.25">
      <c r="A57" s="191" t="s">
        <v>606</v>
      </c>
      <c r="B57" s="150" t="s">
        <v>609</v>
      </c>
      <c r="C57" s="167" t="s">
        <v>590</v>
      </c>
      <c r="D57" s="219" t="s">
        <v>655</v>
      </c>
      <c r="E57" s="168"/>
      <c r="F57" s="103"/>
    </row>
    <row r="58" spans="1:6" x14ac:dyDescent="0.25">
      <c r="A58" s="191" t="s">
        <v>606</v>
      </c>
      <c r="B58" s="150" t="s">
        <v>610</v>
      </c>
      <c r="C58" s="167" t="s">
        <v>548</v>
      </c>
      <c r="D58" s="167" t="s">
        <v>651</v>
      </c>
      <c r="E58" s="168" t="s">
        <v>549</v>
      </c>
      <c r="F58" s="103"/>
    </row>
    <row r="59" spans="1:6" x14ac:dyDescent="0.25">
      <c r="A59" s="191" t="s">
        <v>606</v>
      </c>
      <c r="B59" s="150" t="s">
        <v>611</v>
      </c>
      <c r="C59" s="167" t="s">
        <v>590</v>
      </c>
      <c r="D59" s="167" t="s">
        <v>651</v>
      </c>
      <c r="E59" s="168" t="s">
        <v>549</v>
      </c>
      <c r="F59" s="103"/>
    </row>
    <row r="60" spans="1:6" ht="45" x14ac:dyDescent="0.25">
      <c r="A60" s="191" t="s">
        <v>606</v>
      </c>
      <c r="B60" s="150" t="s">
        <v>612</v>
      </c>
      <c r="C60" s="167" t="s">
        <v>590</v>
      </c>
      <c r="D60" s="219" t="s">
        <v>655</v>
      </c>
      <c r="E60" s="168"/>
      <c r="F60" s="103"/>
    </row>
    <row r="61" spans="1:6" x14ac:dyDescent="0.25">
      <c r="A61" s="191" t="s">
        <v>613</v>
      </c>
      <c r="B61" s="150" t="s">
        <v>614</v>
      </c>
      <c r="C61" s="167" t="s">
        <v>590</v>
      </c>
      <c r="D61" s="167" t="s">
        <v>651</v>
      </c>
      <c r="E61" s="168" t="s">
        <v>549</v>
      </c>
      <c r="F61" s="103"/>
    </row>
    <row r="62" spans="1:6" x14ac:dyDescent="0.25">
      <c r="A62" s="191" t="s">
        <v>613</v>
      </c>
      <c r="B62" s="150" t="s">
        <v>249</v>
      </c>
      <c r="C62" s="152" t="s">
        <v>590</v>
      </c>
      <c r="D62" s="152" t="s">
        <v>656</v>
      </c>
      <c r="E62" s="155"/>
      <c r="F62" s="71"/>
    </row>
    <row r="63" spans="1:6" ht="30" x14ac:dyDescent="0.25">
      <c r="A63" s="192" t="s">
        <v>615</v>
      </c>
      <c r="B63" s="151" t="s">
        <v>616</v>
      </c>
      <c r="C63" s="180" t="s">
        <v>548</v>
      </c>
      <c r="D63" s="180" t="s">
        <v>651</v>
      </c>
      <c r="E63" s="373" t="s">
        <v>549</v>
      </c>
      <c r="F63" s="182"/>
    </row>
    <row r="64" spans="1:6" x14ac:dyDescent="0.25">
      <c r="A64" s="192" t="s">
        <v>615</v>
      </c>
      <c r="B64" s="151" t="s">
        <v>617</v>
      </c>
      <c r="C64" s="180" t="s">
        <v>548</v>
      </c>
      <c r="D64" s="180" t="s">
        <v>651</v>
      </c>
      <c r="E64" s="373" t="s">
        <v>549</v>
      </c>
      <c r="F64" s="182"/>
    </row>
    <row r="65" spans="1:6" x14ac:dyDescent="0.25">
      <c r="A65" s="192" t="s">
        <v>615</v>
      </c>
      <c r="B65" s="151" t="s">
        <v>618</v>
      </c>
      <c r="C65" s="180" t="s">
        <v>548</v>
      </c>
      <c r="D65" s="180" t="s">
        <v>651</v>
      </c>
      <c r="E65" s="373" t="s">
        <v>549</v>
      </c>
      <c r="F65" s="182"/>
    </row>
    <row r="66" spans="1:6" x14ac:dyDescent="0.25">
      <c r="A66" s="192" t="s">
        <v>615</v>
      </c>
      <c r="B66" s="183" t="s">
        <v>619</v>
      </c>
      <c r="C66" s="180" t="s">
        <v>548</v>
      </c>
      <c r="D66" s="180" t="s">
        <v>651</v>
      </c>
      <c r="E66" s="373" t="s">
        <v>549</v>
      </c>
      <c r="F66" s="182"/>
    </row>
    <row r="67" spans="1:6" x14ac:dyDescent="0.25">
      <c r="A67" s="192" t="s">
        <v>615</v>
      </c>
      <c r="B67" s="183" t="s">
        <v>620</v>
      </c>
      <c r="C67" s="180" t="s">
        <v>548</v>
      </c>
      <c r="D67" s="180" t="s">
        <v>651</v>
      </c>
      <c r="E67" s="373" t="s">
        <v>549</v>
      </c>
      <c r="F67" s="182"/>
    </row>
    <row r="68" spans="1:6" x14ac:dyDescent="0.25">
      <c r="A68" s="192" t="s">
        <v>615</v>
      </c>
      <c r="B68" s="184" t="s">
        <v>621</v>
      </c>
      <c r="C68" s="180" t="s">
        <v>548</v>
      </c>
      <c r="D68" s="180" t="s">
        <v>651</v>
      </c>
      <c r="E68" s="373" t="s">
        <v>549</v>
      </c>
      <c r="F68" s="182"/>
    </row>
    <row r="69" spans="1:6" x14ac:dyDescent="0.25">
      <c r="A69" s="192" t="s">
        <v>615</v>
      </c>
      <c r="B69" s="183" t="s">
        <v>622</v>
      </c>
      <c r="C69" s="180" t="s">
        <v>590</v>
      </c>
      <c r="D69" s="180" t="s">
        <v>651</v>
      </c>
      <c r="E69" s="373" t="s">
        <v>549</v>
      </c>
      <c r="F69" s="182"/>
    </row>
    <row r="70" spans="1:6" x14ac:dyDescent="0.25">
      <c r="A70" s="192" t="s">
        <v>615</v>
      </c>
      <c r="B70" s="184" t="s">
        <v>623</v>
      </c>
      <c r="C70" s="180" t="s">
        <v>548</v>
      </c>
      <c r="D70" s="180" t="s">
        <v>651</v>
      </c>
      <c r="E70" s="373" t="s">
        <v>549</v>
      </c>
      <c r="F70" s="182"/>
    </row>
    <row r="71" spans="1:6" x14ac:dyDescent="0.25">
      <c r="A71" s="192" t="s">
        <v>615</v>
      </c>
      <c r="B71" s="184" t="s">
        <v>624</v>
      </c>
      <c r="C71" s="180" t="s">
        <v>590</v>
      </c>
      <c r="D71" s="180" t="s">
        <v>651</v>
      </c>
      <c r="E71" s="373" t="s">
        <v>549</v>
      </c>
      <c r="F71" s="182"/>
    </row>
    <row r="72" spans="1:6" x14ac:dyDescent="0.25">
      <c r="A72" s="192" t="s">
        <v>615</v>
      </c>
      <c r="B72" s="151" t="s">
        <v>625</v>
      </c>
      <c r="C72" s="180" t="s">
        <v>551</v>
      </c>
      <c r="D72" s="180" t="s">
        <v>657</v>
      </c>
      <c r="E72" s="181"/>
      <c r="F72" s="182"/>
    </row>
    <row r="73" spans="1:6" x14ac:dyDescent="0.25">
      <c r="A73" s="192" t="s">
        <v>615</v>
      </c>
      <c r="B73" s="183" t="s">
        <v>626</v>
      </c>
      <c r="C73" s="180" t="s">
        <v>548</v>
      </c>
      <c r="D73" s="180" t="s">
        <v>656</v>
      </c>
      <c r="E73" s="181"/>
      <c r="F73" s="373" t="s">
        <v>549</v>
      </c>
    </row>
    <row r="74" spans="1:6" x14ac:dyDescent="0.25">
      <c r="A74" s="192" t="s">
        <v>615</v>
      </c>
      <c r="B74" s="183" t="s">
        <v>627</v>
      </c>
      <c r="C74" s="180" t="s">
        <v>548</v>
      </c>
      <c r="D74" s="180" t="s">
        <v>652</v>
      </c>
      <c r="E74" s="181"/>
      <c r="F74" s="373" t="s">
        <v>549</v>
      </c>
    </row>
    <row r="75" spans="1:6" x14ac:dyDescent="0.25">
      <c r="A75" s="192" t="s">
        <v>615</v>
      </c>
      <c r="B75" s="151" t="s">
        <v>628</v>
      </c>
      <c r="C75" s="180" t="s">
        <v>551</v>
      </c>
      <c r="D75" s="180" t="s">
        <v>651</v>
      </c>
      <c r="E75" s="373" t="s">
        <v>549</v>
      </c>
      <c r="F75" s="182"/>
    </row>
    <row r="76" spans="1:6" x14ac:dyDescent="0.25">
      <c r="A76" s="192" t="s">
        <v>615</v>
      </c>
      <c r="B76" s="184" t="s">
        <v>629</v>
      </c>
      <c r="C76" s="180" t="s">
        <v>548</v>
      </c>
      <c r="D76" s="180" t="s">
        <v>651</v>
      </c>
      <c r="E76" s="373" t="s">
        <v>549</v>
      </c>
      <c r="F76" s="182"/>
    </row>
    <row r="77" spans="1:6" x14ac:dyDescent="0.25">
      <c r="A77" s="192" t="s">
        <v>615</v>
      </c>
      <c r="B77" s="184" t="s">
        <v>630</v>
      </c>
      <c r="C77" s="180" t="s">
        <v>590</v>
      </c>
      <c r="D77" s="180" t="s">
        <v>651</v>
      </c>
      <c r="E77" s="373" t="s">
        <v>549</v>
      </c>
      <c r="F77" s="182"/>
    </row>
    <row r="78" spans="1:6" x14ac:dyDescent="0.25">
      <c r="A78" s="197" t="s">
        <v>631</v>
      </c>
      <c r="B78" s="185" t="s">
        <v>632</v>
      </c>
      <c r="C78" s="164" t="s">
        <v>551</v>
      </c>
      <c r="D78" s="164" t="s">
        <v>652</v>
      </c>
      <c r="E78" s="165"/>
      <c r="F78" s="374" t="s">
        <v>549</v>
      </c>
    </row>
    <row r="79" spans="1:6" x14ac:dyDescent="0.25">
      <c r="A79" s="197" t="s">
        <v>631</v>
      </c>
      <c r="B79" s="185" t="s">
        <v>633</v>
      </c>
      <c r="C79" s="164" t="s">
        <v>548</v>
      </c>
      <c r="D79" s="164" t="s">
        <v>652</v>
      </c>
      <c r="E79" s="165"/>
      <c r="F79" s="374" t="s">
        <v>549</v>
      </c>
    </row>
    <row r="80" spans="1:6" x14ac:dyDescent="0.25">
      <c r="A80" s="197" t="s">
        <v>631</v>
      </c>
      <c r="B80" s="186" t="s">
        <v>634</v>
      </c>
      <c r="C80" s="164" t="s">
        <v>590</v>
      </c>
      <c r="D80" s="164" t="s">
        <v>652</v>
      </c>
      <c r="E80" s="165"/>
      <c r="F80" s="374" t="s">
        <v>549</v>
      </c>
    </row>
  </sheetData>
  <dataValidations count="1">
    <dataValidation type="list" allowBlank="1" showInputMessage="1" showErrorMessage="1" sqref="C18:C80">
      <formula1>"Level-1,Level-2,Level-3"</formula1>
    </dataValidation>
  </dataValidations>
  <pageMargins left="0.7" right="0.7" top="0.75" bottom="0.75" header="0.3" footer="0.3"/>
  <pageSetup orientation="portrait"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28"/>
  <sheetViews>
    <sheetView workbookViewId="0">
      <selection activeCell="B39" sqref="B39"/>
    </sheetView>
  </sheetViews>
  <sheetFormatPr defaultRowHeight="15" x14ac:dyDescent="0.25"/>
  <cols>
    <col min="1" max="1" width="14.5703125" bestFit="1" customWidth="1"/>
    <col min="2" max="2" width="83.5703125" bestFit="1" customWidth="1"/>
  </cols>
  <sheetData>
    <row r="1" spans="1:5" s="117" customFormat="1" x14ac:dyDescent="0.25">
      <c r="A1" s="156" t="s">
        <v>543</v>
      </c>
      <c r="B1" s="157" t="s">
        <v>544</v>
      </c>
      <c r="C1" s="158" t="s">
        <v>545</v>
      </c>
      <c r="D1" s="158" t="s">
        <v>270</v>
      </c>
      <c r="E1" s="156" t="s">
        <v>271</v>
      </c>
    </row>
    <row r="2" spans="1:5" s="117" customFormat="1" ht="30" x14ac:dyDescent="0.25">
      <c r="A2" s="190" t="s">
        <v>584</v>
      </c>
      <c r="B2" s="175" t="s">
        <v>658</v>
      </c>
      <c r="C2" s="176" t="s">
        <v>590</v>
      </c>
      <c r="D2" s="177"/>
      <c r="E2" s="104"/>
    </row>
    <row r="3" spans="1:5" s="117" customFormat="1" ht="30" x14ac:dyDescent="0.25">
      <c r="A3" s="190" t="s">
        <v>584</v>
      </c>
      <c r="B3" s="175" t="s">
        <v>659</v>
      </c>
      <c r="C3" s="176" t="s">
        <v>590</v>
      </c>
      <c r="D3" s="177"/>
      <c r="E3" s="104"/>
    </row>
    <row r="4" spans="1:5" s="117" customFormat="1" ht="30" x14ac:dyDescent="0.25">
      <c r="A4" s="190" t="s">
        <v>584</v>
      </c>
      <c r="B4" s="175" t="s">
        <v>660</v>
      </c>
      <c r="C4" s="176" t="s">
        <v>548</v>
      </c>
      <c r="D4" s="177"/>
      <c r="E4" s="104"/>
    </row>
    <row r="5" spans="1:5" s="117" customFormat="1" ht="30" x14ac:dyDescent="0.25">
      <c r="A5" s="190" t="s">
        <v>584</v>
      </c>
      <c r="B5" s="175" t="s">
        <v>661</v>
      </c>
      <c r="C5" s="176" t="s">
        <v>548</v>
      </c>
      <c r="D5" s="177"/>
      <c r="E5" s="104"/>
    </row>
    <row r="6" spans="1:5" s="117" customFormat="1" ht="30" x14ac:dyDescent="0.25">
      <c r="A6" s="190" t="s">
        <v>584</v>
      </c>
      <c r="B6" s="175" t="s">
        <v>662</v>
      </c>
      <c r="C6" s="176" t="s">
        <v>548</v>
      </c>
      <c r="D6" s="177"/>
      <c r="E6" s="104"/>
    </row>
    <row r="7" spans="1:5" s="117" customFormat="1" ht="30" x14ac:dyDescent="0.25">
      <c r="A7" s="190" t="s">
        <v>584</v>
      </c>
      <c r="B7" s="175" t="s">
        <v>663</v>
      </c>
      <c r="C7" s="176" t="s">
        <v>548</v>
      </c>
      <c r="D7" s="177"/>
      <c r="E7" s="104"/>
    </row>
    <row r="8" spans="1:5" s="117" customFormat="1" ht="30" x14ac:dyDescent="0.25">
      <c r="A8" s="190" t="s">
        <v>584</v>
      </c>
      <c r="B8" s="175" t="s">
        <v>664</v>
      </c>
      <c r="C8" s="176" t="s">
        <v>590</v>
      </c>
      <c r="D8" s="177"/>
      <c r="E8" s="104"/>
    </row>
    <row r="9" spans="1:5" s="117" customFormat="1" ht="30" x14ac:dyDescent="0.25">
      <c r="A9" s="190" t="s">
        <v>584</v>
      </c>
      <c r="B9" s="175" t="s">
        <v>665</v>
      </c>
      <c r="C9" s="176" t="s">
        <v>590</v>
      </c>
      <c r="D9" s="177"/>
      <c r="E9" s="104"/>
    </row>
    <row r="10" spans="1:5" s="117" customFormat="1" ht="30" x14ac:dyDescent="0.25">
      <c r="A10" s="190" t="s">
        <v>584</v>
      </c>
      <c r="B10" s="175" t="s">
        <v>666</v>
      </c>
      <c r="C10" s="176" t="s">
        <v>548</v>
      </c>
      <c r="D10" s="177"/>
      <c r="E10" s="104"/>
    </row>
    <row r="11" spans="1:5" s="117" customFormat="1" ht="30" x14ac:dyDescent="0.25">
      <c r="A11" s="190" t="s">
        <v>584</v>
      </c>
      <c r="B11" s="175" t="s">
        <v>667</v>
      </c>
      <c r="C11" s="176" t="s">
        <v>548</v>
      </c>
      <c r="D11" s="177"/>
      <c r="E11" s="104"/>
    </row>
    <row r="12" spans="1:5" s="117" customFormat="1" ht="30" x14ac:dyDescent="0.25">
      <c r="A12" s="190" t="s">
        <v>584</v>
      </c>
      <c r="B12" s="175" t="s">
        <v>668</v>
      </c>
      <c r="C12" s="176" t="s">
        <v>590</v>
      </c>
      <c r="D12" s="177"/>
      <c r="E12" s="104"/>
    </row>
    <row r="13" spans="1:5" s="117" customFormat="1" ht="30" x14ac:dyDescent="0.25">
      <c r="A13" s="190" t="s">
        <v>584</v>
      </c>
      <c r="B13" s="175" t="s">
        <v>669</v>
      </c>
      <c r="C13" s="176" t="s">
        <v>590</v>
      </c>
      <c r="D13" s="177"/>
      <c r="E13" s="104"/>
    </row>
    <row r="14" spans="1:5" s="117" customFormat="1" ht="30" x14ac:dyDescent="0.25">
      <c r="A14" s="190" t="s">
        <v>584</v>
      </c>
      <c r="B14" s="175" t="s">
        <v>670</v>
      </c>
      <c r="C14" s="176" t="s">
        <v>590</v>
      </c>
      <c r="D14" s="177"/>
      <c r="E14" s="104"/>
    </row>
    <row r="15" spans="1:5" s="117" customFormat="1" ht="30" x14ac:dyDescent="0.25">
      <c r="A15" s="190" t="s">
        <v>584</v>
      </c>
      <c r="B15" s="175" t="s">
        <v>671</v>
      </c>
      <c r="C15" s="176" t="s">
        <v>590</v>
      </c>
      <c r="D15" s="177"/>
      <c r="E15" s="104"/>
    </row>
    <row r="16" spans="1:5" s="117" customFormat="1" ht="30" x14ac:dyDescent="0.25">
      <c r="A16" s="190" t="s">
        <v>584</v>
      </c>
      <c r="B16" s="175" t="s">
        <v>672</v>
      </c>
      <c r="C16" s="176" t="s">
        <v>590</v>
      </c>
      <c r="D16" s="177"/>
      <c r="E16" s="104"/>
    </row>
    <row r="17" spans="1:5" s="117" customFormat="1" ht="30" x14ac:dyDescent="0.25">
      <c r="A17" s="190" t="s">
        <v>584</v>
      </c>
      <c r="B17" s="175" t="s">
        <v>673</v>
      </c>
      <c r="C17" s="176" t="s">
        <v>590</v>
      </c>
      <c r="D17" s="177"/>
      <c r="E17" s="104"/>
    </row>
    <row r="18" spans="1:5" s="117" customFormat="1" ht="30" x14ac:dyDescent="0.25">
      <c r="A18" s="190" t="s">
        <v>584</v>
      </c>
      <c r="B18" s="179" t="s">
        <v>674</v>
      </c>
      <c r="C18" s="176" t="s">
        <v>590</v>
      </c>
      <c r="D18" s="177"/>
      <c r="E18" s="104"/>
    </row>
    <row r="19" spans="1:5" s="117" customFormat="1" ht="30" x14ac:dyDescent="0.25">
      <c r="A19" s="190" t="s">
        <v>584</v>
      </c>
      <c r="B19" s="179" t="s">
        <v>675</v>
      </c>
      <c r="C19" s="176" t="s">
        <v>590</v>
      </c>
      <c r="D19" s="177"/>
      <c r="E19" s="104"/>
    </row>
    <row r="20" spans="1:5" s="117" customFormat="1" ht="30" x14ac:dyDescent="0.25">
      <c r="A20" s="190" t="s">
        <v>584</v>
      </c>
      <c r="B20" s="179" t="s">
        <v>676</v>
      </c>
      <c r="C20" s="176" t="s">
        <v>590</v>
      </c>
      <c r="D20" s="177"/>
      <c r="E20" s="104"/>
    </row>
    <row r="21" spans="1:5" s="117" customFormat="1" ht="30" x14ac:dyDescent="0.25">
      <c r="A21" s="190" t="s">
        <v>584</v>
      </c>
      <c r="B21" s="179" t="s">
        <v>677</v>
      </c>
      <c r="C21" s="176" t="s">
        <v>590</v>
      </c>
      <c r="D21" s="177"/>
      <c r="E21" s="104"/>
    </row>
    <row r="22" spans="1:5" s="117" customFormat="1" ht="30" x14ac:dyDescent="0.25">
      <c r="A22" s="190" t="s">
        <v>584</v>
      </c>
      <c r="B22" s="179" t="s">
        <v>678</v>
      </c>
      <c r="C22" s="176" t="s">
        <v>590</v>
      </c>
      <c r="D22" s="177"/>
      <c r="E22" s="104"/>
    </row>
    <row r="23" spans="1:5" s="117" customFormat="1" ht="30" x14ac:dyDescent="0.25">
      <c r="A23" s="190" t="s">
        <v>584</v>
      </c>
      <c r="B23" s="179" t="s">
        <v>679</v>
      </c>
      <c r="C23" s="176" t="s">
        <v>590</v>
      </c>
      <c r="D23" s="177"/>
      <c r="E23" s="104"/>
    </row>
    <row r="24" spans="1:5" s="117" customFormat="1" ht="30" x14ac:dyDescent="0.25">
      <c r="A24" s="190" t="s">
        <v>584</v>
      </c>
      <c r="B24" s="179" t="s">
        <v>680</v>
      </c>
      <c r="C24" s="176" t="s">
        <v>590</v>
      </c>
      <c r="D24" s="177"/>
      <c r="E24" s="104"/>
    </row>
    <row r="25" spans="1:5" s="117" customFormat="1" ht="30" x14ac:dyDescent="0.25">
      <c r="A25" s="190" t="s">
        <v>584</v>
      </c>
      <c r="B25" s="179" t="s">
        <v>681</v>
      </c>
      <c r="C25" s="176" t="s">
        <v>548</v>
      </c>
      <c r="D25" s="177"/>
      <c r="E25" s="104"/>
    </row>
    <row r="26" spans="1:5" s="117" customFormat="1" x14ac:dyDescent="0.25">
      <c r="A26" s="195" t="s">
        <v>584</v>
      </c>
      <c r="B26" s="179" t="s">
        <v>682</v>
      </c>
      <c r="C26" s="176"/>
      <c r="D26" s="177"/>
      <c r="E26" s="104"/>
    </row>
    <row r="27" spans="1:5" s="117" customFormat="1" x14ac:dyDescent="0.25">
      <c r="A27" s="195" t="s">
        <v>584</v>
      </c>
      <c r="B27" s="179" t="s">
        <v>683</v>
      </c>
      <c r="C27" s="176"/>
      <c r="D27" s="177"/>
      <c r="E27" s="104"/>
    </row>
    <row r="28" spans="1:5" s="117" customFormat="1" ht="30" x14ac:dyDescent="0.25">
      <c r="A28" s="190" t="s">
        <v>584</v>
      </c>
      <c r="B28" s="179" t="s">
        <v>684</v>
      </c>
      <c r="C28" s="176"/>
      <c r="D28" s="177"/>
      <c r="E28" s="104"/>
    </row>
  </sheetData>
  <dataValidations count="1">
    <dataValidation type="list" allowBlank="1" showInputMessage="1" showErrorMessage="1" sqref="C2:C25">
      <formula1>"Level-1,Level-2,Level-3"</formula1>
    </dataValidation>
  </dataValidations>
  <pageMargins left="0.7" right="0.7" top="0.75" bottom="0.75" header="0.3" footer="0.3"/>
  <pageSetup orientation="portrait"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3"/>
  <sheetViews>
    <sheetView topLeftCell="A10" workbookViewId="0">
      <selection activeCell="F10" sqref="F10:F13"/>
    </sheetView>
  </sheetViews>
  <sheetFormatPr defaultRowHeight="15" x14ac:dyDescent="0.25"/>
  <cols>
    <col min="1" max="1" width="15.85546875" customWidth="1"/>
    <col min="2" max="2" width="30.5703125" customWidth="1"/>
    <col min="3" max="3" width="30.140625" customWidth="1"/>
    <col min="4" max="4" width="30.42578125" customWidth="1"/>
    <col min="5" max="5" width="29" customWidth="1"/>
  </cols>
  <sheetData>
    <row r="1" spans="1:6" x14ac:dyDescent="0.25">
      <c r="A1" s="205">
        <v>2</v>
      </c>
      <c r="B1" s="206" t="s">
        <v>685</v>
      </c>
      <c r="C1" s="207" t="s">
        <v>63</v>
      </c>
      <c r="D1" s="207" t="s">
        <v>64</v>
      </c>
      <c r="E1" s="207" t="s">
        <v>65</v>
      </c>
    </row>
    <row r="2" spans="1:6" s="202" customFormat="1" ht="198.75" x14ac:dyDescent="0.25">
      <c r="A2" s="212"/>
      <c r="B2" s="208" t="s">
        <v>686</v>
      </c>
      <c r="C2" s="213" t="s">
        <v>687</v>
      </c>
      <c r="D2" s="213" t="s">
        <v>688</v>
      </c>
      <c r="E2" s="213" t="s">
        <v>689</v>
      </c>
    </row>
    <row r="3" spans="1:6" x14ac:dyDescent="0.25">
      <c r="A3" s="209"/>
      <c r="B3" s="210"/>
      <c r="C3" s="211"/>
      <c r="D3" s="211"/>
      <c r="E3" s="211"/>
    </row>
    <row r="4" spans="1:6" x14ac:dyDescent="0.25">
      <c r="A4" s="205">
        <v>2</v>
      </c>
      <c r="B4" s="206" t="s">
        <v>690</v>
      </c>
      <c r="C4" s="207"/>
      <c r="D4" s="207"/>
      <c r="E4" s="207"/>
    </row>
    <row r="5" spans="1:6" s="202" customFormat="1" ht="210" x14ac:dyDescent="0.25">
      <c r="A5" s="212"/>
      <c r="B5" s="208" t="s">
        <v>691</v>
      </c>
      <c r="C5" s="213" t="s">
        <v>692</v>
      </c>
      <c r="D5" s="213" t="s">
        <v>693</v>
      </c>
      <c r="E5" s="213" t="s">
        <v>694</v>
      </c>
    </row>
    <row r="7" spans="1:6" ht="56.25" x14ac:dyDescent="0.25">
      <c r="A7" s="375" t="s">
        <v>695</v>
      </c>
      <c r="B7" s="375" t="s">
        <v>696</v>
      </c>
      <c r="C7" s="375" t="s">
        <v>544</v>
      </c>
      <c r="D7" s="375" t="s">
        <v>697</v>
      </c>
      <c r="E7" s="375" t="s">
        <v>698</v>
      </c>
      <c r="F7" s="375" t="s">
        <v>699</v>
      </c>
    </row>
    <row r="8" spans="1:6" ht="18.75" x14ac:dyDescent="0.25">
      <c r="A8" s="376"/>
      <c r="B8" s="377"/>
      <c r="C8" s="378"/>
      <c r="D8" s="377"/>
      <c r="E8" s="377"/>
      <c r="F8" s="377"/>
    </row>
    <row r="9" spans="1:6" ht="18.75" x14ac:dyDescent="0.25">
      <c r="A9" s="379"/>
      <c r="B9" s="380"/>
      <c r="C9" s="381"/>
      <c r="D9" s="382"/>
      <c r="E9" s="382"/>
      <c r="F9" s="382"/>
    </row>
    <row r="10" spans="1:6" ht="37.5" x14ac:dyDescent="0.25">
      <c r="A10" s="383">
        <v>1</v>
      </c>
      <c r="B10" s="384" t="s">
        <v>700</v>
      </c>
      <c r="C10" s="385" t="s">
        <v>701</v>
      </c>
      <c r="D10" s="386" t="s">
        <v>702</v>
      </c>
      <c r="E10" s="386" t="s">
        <v>703</v>
      </c>
      <c r="F10" s="387" t="s">
        <v>652</v>
      </c>
    </row>
    <row r="11" spans="1:6" ht="18.75" x14ac:dyDescent="0.25">
      <c r="A11" s="383">
        <f>A10+1</f>
        <v>2</v>
      </c>
      <c r="B11" s="388" t="s">
        <v>700</v>
      </c>
      <c r="C11" s="385" t="s">
        <v>704</v>
      </c>
      <c r="D11" s="386" t="s">
        <v>318</v>
      </c>
      <c r="E11" s="386" t="s">
        <v>318</v>
      </c>
      <c r="F11" s="387" t="s">
        <v>652</v>
      </c>
    </row>
    <row r="12" spans="1:6" ht="37.5" x14ac:dyDescent="0.25">
      <c r="A12" s="383">
        <f t="shared" ref="A12:A73" si="0">A11+1</f>
        <v>3</v>
      </c>
      <c r="B12" s="388" t="s">
        <v>700</v>
      </c>
      <c r="C12" s="385" t="s">
        <v>705</v>
      </c>
      <c r="D12" s="386" t="s">
        <v>318</v>
      </c>
      <c r="E12" s="386" t="s">
        <v>318</v>
      </c>
      <c r="F12" s="387" t="s">
        <v>652</v>
      </c>
    </row>
    <row r="13" spans="1:6" ht="37.5" x14ac:dyDescent="0.25">
      <c r="A13" s="383">
        <f t="shared" si="0"/>
        <v>4</v>
      </c>
      <c r="B13" s="389" t="s">
        <v>568</v>
      </c>
      <c r="C13" s="390" t="s">
        <v>562</v>
      </c>
      <c r="D13" s="390" t="s">
        <v>706</v>
      </c>
      <c r="E13" s="390" t="s">
        <v>706</v>
      </c>
      <c r="F13" s="387" t="s">
        <v>652</v>
      </c>
    </row>
    <row r="14" spans="1:6" ht="37.5" x14ac:dyDescent="0.25">
      <c r="A14" s="383">
        <f t="shared" si="0"/>
        <v>5</v>
      </c>
      <c r="B14" s="391" t="s">
        <v>568</v>
      </c>
      <c r="C14" s="390" t="s">
        <v>563</v>
      </c>
      <c r="D14" s="390" t="s">
        <v>702</v>
      </c>
      <c r="E14" s="390" t="s">
        <v>707</v>
      </c>
      <c r="F14" s="387" t="s">
        <v>652</v>
      </c>
    </row>
    <row r="15" spans="1:6" ht="37.5" x14ac:dyDescent="0.25">
      <c r="A15" s="383">
        <f t="shared" si="0"/>
        <v>6</v>
      </c>
      <c r="B15" s="391" t="s">
        <v>568</v>
      </c>
      <c r="C15" s="390" t="s">
        <v>564</v>
      </c>
      <c r="D15" s="390" t="s">
        <v>702</v>
      </c>
      <c r="E15" s="390" t="s">
        <v>708</v>
      </c>
      <c r="F15" s="387" t="s">
        <v>652</v>
      </c>
    </row>
    <row r="16" spans="1:6" ht="37.5" x14ac:dyDescent="0.25">
      <c r="A16" s="383">
        <f t="shared" si="0"/>
        <v>7</v>
      </c>
      <c r="B16" s="391" t="s">
        <v>568</v>
      </c>
      <c r="C16" s="390" t="s">
        <v>565</v>
      </c>
      <c r="D16" s="390" t="s">
        <v>706</v>
      </c>
      <c r="E16" s="390" t="s">
        <v>706</v>
      </c>
      <c r="F16" s="387" t="s">
        <v>652</v>
      </c>
    </row>
    <row r="17" spans="1:6" ht="37.5" x14ac:dyDescent="0.25">
      <c r="A17" s="383">
        <f t="shared" si="0"/>
        <v>8</v>
      </c>
      <c r="B17" s="391" t="s">
        <v>568</v>
      </c>
      <c r="C17" s="390" t="s">
        <v>566</v>
      </c>
      <c r="D17" s="390" t="s">
        <v>706</v>
      </c>
      <c r="E17" s="390" t="s">
        <v>706</v>
      </c>
      <c r="F17" s="387" t="s">
        <v>709</v>
      </c>
    </row>
    <row r="18" spans="1:6" ht="37.5" x14ac:dyDescent="0.25">
      <c r="A18" s="383">
        <f t="shared" si="0"/>
        <v>9</v>
      </c>
      <c r="B18" s="391" t="s">
        <v>568</v>
      </c>
      <c r="C18" s="390" t="s">
        <v>567</v>
      </c>
      <c r="D18" s="390" t="s">
        <v>702</v>
      </c>
      <c r="E18" s="390" t="s">
        <v>708</v>
      </c>
      <c r="F18" s="387" t="s">
        <v>709</v>
      </c>
    </row>
    <row r="19" spans="1:6" ht="18.75" x14ac:dyDescent="0.25">
      <c r="A19" s="383">
        <f t="shared" si="0"/>
        <v>10</v>
      </c>
      <c r="B19" s="391" t="s">
        <v>568</v>
      </c>
      <c r="C19" s="390" t="s">
        <v>710</v>
      </c>
      <c r="D19" s="392" t="s">
        <v>706</v>
      </c>
      <c r="E19" s="392" t="s">
        <v>706</v>
      </c>
      <c r="F19" s="387" t="s">
        <v>652</v>
      </c>
    </row>
    <row r="20" spans="1:6" ht="37.5" x14ac:dyDescent="0.25">
      <c r="A20" s="383">
        <f t="shared" si="0"/>
        <v>11</v>
      </c>
      <c r="B20" s="391" t="s">
        <v>568</v>
      </c>
      <c r="C20" s="390" t="s">
        <v>570</v>
      </c>
      <c r="D20" s="392" t="s">
        <v>702</v>
      </c>
      <c r="E20" s="392" t="s">
        <v>707</v>
      </c>
      <c r="F20" s="387" t="s">
        <v>652</v>
      </c>
    </row>
    <row r="21" spans="1:6" ht="18.75" x14ac:dyDescent="0.25">
      <c r="A21" s="383">
        <f t="shared" si="0"/>
        <v>12</v>
      </c>
      <c r="B21" s="391" t="s">
        <v>568</v>
      </c>
      <c r="C21" s="390" t="s">
        <v>571</v>
      </c>
      <c r="D21" s="392" t="s">
        <v>706</v>
      </c>
      <c r="E21" s="392" t="s">
        <v>706</v>
      </c>
      <c r="F21" s="387" t="s">
        <v>652</v>
      </c>
    </row>
    <row r="22" spans="1:6" ht="37.5" x14ac:dyDescent="0.25">
      <c r="A22" s="383">
        <f t="shared" si="0"/>
        <v>13</v>
      </c>
      <c r="B22" s="391" t="s">
        <v>568</v>
      </c>
      <c r="C22" s="390" t="s">
        <v>711</v>
      </c>
      <c r="D22" s="392" t="s">
        <v>702</v>
      </c>
      <c r="E22" s="392" t="s">
        <v>703</v>
      </c>
      <c r="F22" s="387" t="s">
        <v>709</v>
      </c>
    </row>
    <row r="23" spans="1:6" ht="37.5" x14ac:dyDescent="0.25">
      <c r="A23" s="383">
        <f t="shared" si="0"/>
        <v>14</v>
      </c>
      <c r="B23" s="393" t="s">
        <v>574</v>
      </c>
      <c r="C23" s="394" t="s">
        <v>712</v>
      </c>
      <c r="D23" s="395" t="s">
        <v>318</v>
      </c>
      <c r="E23" s="395" t="s">
        <v>318</v>
      </c>
      <c r="F23" s="387" t="s">
        <v>652</v>
      </c>
    </row>
    <row r="24" spans="1:6" ht="56.25" x14ac:dyDescent="0.25">
      <c r="A24" s="383">
        <f t="shared" si="0"/>
        <v>15</v>
      </c>
      <c r="B24" s="396" t="s">
        <v>574</v>
      </c>
      <c r="C24" s="394" t="s">
        <v>713</v>
      </c>
      <c r="D24" s="395" t="s">
        <v>318</v>
      </c>
      <c r="E24" s="395" t="s">
        <v>318</v>
      </c>
      <c r="F24" s="387" t="s">
        <v>652</v>
      </c>
    </row>
    <row r="25" spans="1:6" ht="37.5" x14ac:dyDescent="0.25">
      <c r="A25" s="383">
        <f t="shared" si="0"/>
        <v>16</v>
      </c>
      <c r="B25" s="396" t="s">
        <v>574</v>
      </c>
      <c r="C25" s="394" t="s">
        <v>714</v>
      </c>
      <c r="D25" s="395" t="s">
        <v>715</v>
      </c>
      <c r="E25" s="395" t="s">
        <v>715</v>
      </c>
      <c r="F25" s="387" t="s">
        <v>652</v>
      </c>
    </row>
    <row r="26" spans="1:6" ht="37.5" x14ac:dyDescent="0.25">
      <c r="A26" s="383">
        <f t="shared" si="0"/>
        <v>17</v>
      </c>
      <c r="B26" s="396" t="s">
        <v>574</v>
      </c>
      <c r="C26" s="394" t="s">
        <v>716</v>
      </c>
      <c r="D26" s="395" t="s">
        <v>715</v>
      </c>
      <c r="E26" s="395" t="s">
        <v>715</v>
      </c>
      <c r="F26" s="387" t="s">
        <v>652</v>
      </c>
    </row>
    <row r="27" spans="1:6" ht="37.5" x14ac:dyDescent="0.25">
      <c r="A27" s="383">
        <f t="shared" si="0"/>
        <v>18</v>
      </c>
      <c r="B27" s="396" t="s">
        <v>574</v>
      </c>
      <c r="C27" s="394" t="s">
        <v>717</v>
      </c>
      <c r="D27" s="395" t="s">
        <v>715</v>
      </c>
      <c r="E27" s="395" t="s">
        <v>715</v>
      </c>
      <c r="F27" s="387" t="s">
        <v>652</v>
      </c>
    </row>
    <row r="28" spans="1:6" ht="18.75" x14ac:dyDescent="0.25">
      <c r="A28" s="383">
        <f t="shared" si="0"/>
        <v>19</v>
      </c>
      <c r="B28" s="396" t="s">
        <v>574</v>
      </c>
      <c r="C28" s="394" t="s">
        <v>718</v>
      </c>
      <c r="D28" s="395" t="s">
        <v>318</v>
      </c>
      <c r="E28" s="395" t="s">
        <v>318</v>
      </c>
      <c r="F28" s="387" t="s">
        <v>652</v>
      </c>
    </row>
    <row r="29" spans="1:6" ht="37.5" x14ac:dyDescent="0.25">
      <c r="A29" s="383">
        <f t="shared" si="0"/>
        <v>20</v>
      </c>
      <c r="B29" s="397" t="s">
        <v>719</v>
      </c>
      <c r="C29" s="398" t="s">
        <v>720</v>
      </c>
      <c r="D29" s="399" t="s">
        <v>715</v>
      </c>
      <c r="E29" s="399" t="s">
        <v>715</v>
      </c>
      <c r="F29" s="387" t="s">
        <v>652</v>
      </c>
    </row>
    <row r="30" spans="1:6" ht="18.75" x14ac:dyDescent="0.25">
      <c r="A30" s="383">
        <f t="shared" si="0"/>
        <v>21</v>
      </c>
      <c r="B30" s="400" t="s">
        <v>719</v>
      </c>
      <c r="C30" s="398" t="s">
        <v>721</v>
      </c>
      <c r="D30" s="399" t="s">
        <v>258</v>
      </c>
      <c r="E30" s="399" t="s">
        <v>258</v>
      </c>
      <c r="F30" s="387" t="s">
        <v>652</v>
      </c>
    </row>
    <row r="31" spans="1:6" ht="37.5" x14ac:dyDescent="0.25">
      <c r="A31" s="383">
        <f t="shared" si="0"/>
        <v>22</v>
      </c>
      <c r="B31" s="400" t="s">
        <v>719</v>
      </c>
      <c r="C31" s="398" t="s">
        <v>722</v>
      </c>
      <c r="D31" s="399" t="s">
        <v>702</v>
      </c>
      <c r="E31" s="399" t="s">
        <v>723</v>
      </c>
      <c r="F31" s="387" t="s">
        <v>652</v>
      </c>
    </row>
    <row r="32" spans="1:6" ht="37.5" x14ac:dyDescent="0.25">
      <c r="A32" s="383">
        <f t="shared" si="0"/>
        <v>23</v>
      </c>
      <c r="B32" s="400" t="s">
        <v>719</v>
      </c>
      <c r="C32" s="398" t="s">
        <v>724</v>
      </c>
      <c r="D32" s="399" t="s">
        <v>702</v>
      </c>
      <c r="E32" s="399" t="s">
        <v>723</v>
      </c>
      <c r="F32" s="387" t="s">
        <v>652</v>
      </c>
    </row>
    <row r="33" spans="1:6" ht="56.25" x14ac:dyDescent="0.25">
      <c r="A33" s="383">
        <f t="shared" si="0"/>
        <v>24</v>
      </c>
      <c r="B33" s="400" t="s">
        <v>719</v>
      </c>
      <c r="C33" s="398" t="s">
        <v>725</v>
      </c>
      <c r="D33" s="399" t="s">
        <v>258</v>
      </c>
      <c r="E33" s="399" t="s">
        <v>258</v>
      </c>
      <c r="F33" s="387" t="s">
        <v>652</v>
      </c>
    </row>
    <row r="34" spans="1:6" ht="18.75" x14ac:dyDescent="0.25">
      <c r="A34" s="383">
        <f t="shared" si="0"/>
        <v>25</v>
      </c>
      <c r="B34" s="400" t="s">
        <v>719</v>
      </c>
      <c r="C34" s="398" t="s">
        <v>726</v>
      </c>
      <c r="D34" s="399" t="s">
        <v>258</v>
      </c>
      <c r="E34" s="399" t="s">
        <v>258</v>
      </c>
      <c r="F34" s="387" t="s">
        <v>652</v>
      </c>
    </row>
    <row r="35" spans="1:6" ht="37.5" x14ac:dyDescent="0.25">
      <c r="A35" s="383">
        <f t="shared" si="0"/>
        <v>26</v>
      </c>
      <c r="B35" s="400" t="s">
        <v>719</v>
      </c>
      <c r="C35" s="398" t="s">
        <v>727</v>
      </c>
      <c r="D35" s="399" t="s">
        <v>258</v>
      </c>
      <c r="E35" s="399" t="s">
        <v>258</v>
      </c>
      <c r="F35" s="387" t="s">
        <v>652</v>
      </c>
    </row>
    <row r="36" spans="1:6" ht="18.75" x14ac:dyDescent="0.25">
      <c r="A36" s="383">
        <f t="shared" si="0"/>
        <v>27</v>
      </c>
      <c r="B36" s="400" t="s">
        <v>719</v>
      </c>
      <c r="C36" s="398" t="s">
        <v>728</v>
      </c>
      <c r="D36" s="399" t="s">
        <v>258</v>
      </c>
      <c r="E36" s="399" t="s">
        <v>258</v>
      </c>
      <c r="F36" s="387" t="s">
        <v>652</v>
      </c>
    </row>
    <row r="37" spans="1:6" ht="18.75" x14ac:dyDescent="0.25">
      <c r="A37" s="383">
        <f t="shared" si="0"/>
        <v>28</v>
      </c>
      <c r="B37" s="400" t="s">
        <v>719</v>
      </c>
      <c r="C37" s="398" t="s">
        <v>729</v>
      </c>
      <c r="D37" s="399" t="s">
        <v>258</v>
      </c>
      <c r="E37" s="399" t="s">
        <v>258</v>
      </c>
      <c r="F37" s="387" t="s">
        <v>652</v>
      </c>
    </row>
    <row r="38" spans="1:6" ht="37.5" x14ac:dyDescent="0.25">
      <c r="A38" s="383">
        <f t="shared" si="0"/>
        <v>29</v>
      </c>
      <c r="B38" s="400" t="s">
        <v>719</v>
      </c>
      <c r="C38" s="398" t="s">
        <v>730</v>
      </c>
      <c r="D38" s="399" t="s">
        <v>258</v>
      </c>
      <c r="E38" s="399" t="s">
        <v>258</v>
      </c>
      <c r="F38" s="387" t="s">
        <v>652</v>
      </c>
    </row>
    <row r="39" spans="1:6" ht="56.25" x14ac:dyDescent="0.25">
      <c r="A39" s="383">
        <f t="shared" si="0"/>
        <v>30</v>
      </c>
      <c r="B39" s="400" t="s">
        <v>719</v>
      </c>
      <c r="C39" s="398" t="s">
        <v>731</v>
      </c>
      <c r="D39" s="399" t="s">
        <v>258</v>
      </c>
      <c r="E39" s="399" t="s">
        <v>258</v>
      </c>
      <c r="F39" s="387" t="s">
        <v>652</v>
      </c>
    </row>
    <row r="40" spans="1:6" ht="18.75" x14ac:dyDescent="0.25">
      <c r="A40" s="383">
        <f t="shared" si="0"/>
        <v>31</v>
      </c>
      <c r="B40" s="400" t="s">
        <v>719</v>
      </c>
      <c r="C40" s="398" t="s">
        <v>732</v>
      </c>
      <c r="D40" s="399" t="s">
        <v>258</v>
      </c>
      <c r="E40" s="399" t="s">
        <v>258</v>
      </c>
      <c r="F40" s="387" t="s">
        <v>652</v>
      </c>
    </row>
    <row r="41" spans="1:6" ht="37.5" x14ac:dyDescent="0.25">
      <c r="A41" s="383">
        <f t="shared" si="0"/>
        <v>32</v>
      </c>
      <c r="B41" s="400" t="s">
        <v>719</v>
      </c>
      <c r="C41" s="398" t="s">
        <v>733</v>
      </c>
      <c r="D41" s="399" t="s">
        <v>258</v>
      </c>
      <c r="E41" s="399" t="s">
        <v>258</v>
      </c>
      <c r="F41" s="387" t="s">
        <v>652</v>
      </c>
    </row>
    <row r="42" spans="1:6" ht="37.5" x14ac:dyDescent="0.25">
      <c r="A42" s="383">
        <f t="shared" si="0"/>
        <v>33</v>
      </c>
      <c r="B42" s="400" t="s">
        <v>719</v>
      </c>
      <c r="C42" s="398" t="s">
        <v>734</v>
      </c>
      <c r="D42" s="399" t="s">
        <v>258</v>
      </c>
      <c r="E42" s="399" t="s">
        <v>258</v>
      </c>
      <c r="F42" s="387" t="s">
        <v>652</v>
      </c>
    </row>
    <row r="43" spans="1:6" ht="75" x14ac:dyDescent="0.25">
      <c r="A43" s="383">
        <f t="shared" si="0"/>
        <v>34</v>
      </c>
      <c r="B43" s="400" t="s">
        <v>719</v>
      </c>
      <c r="C43" s="398" t="s">
        <v>735</v>
      </c>
      <c r="D43" s="399" t="s">
        <v>258</v>
      </c>
      <c r="E43" s="399" t="s">
        <v>258</v>
      </c>
      <c r="F43" s="387" t="s">
        <v>652</v>
      </c>
    </row>
    <row r="44" spans="1:6" ht="37.5" x14ac:dyDescent="0.25">
      <c r="A44" s="383">
        <f t="shared" si="0"/>
        <v>35</v>
      </c>
      <c r="B44" s="400" t="s">
        <v>719</v>
      </c>
      <c r="C44" s="398" t="s">
        <v>736</v>
      </c>
      <c r="D44" s="399" t="s">
        <v>715</v>
      </c>
      <c r="E44" s="399" t="s">
        <v>715</v>
      </c>
      <c r="F44" s="387" t="s">
        <v>652</v>
      </c>
    </row>
    <row r="45" spans="1:6" ht="37.5" x14ac:dyDescent="0.25">
      <c r="A45" s="383">
        <f t="shared" si="0"/>
        <v>36</v>
      </c>
      <c r="B45" s="400" t="s">
        <v>719</v>
      </c>
      <c r="C45" s="398" t="s">
        <v>737</v>
      </c>
      <c r="D45" s="399" t="s">
        <v>702</v>
      </c>
      <c r="E45" s="399" t="s">
        <v>723</v>
      </c>
      <c r="F45" s="387" t="s">
        <v>652</v>
      </c>
    </row>
    <row r="46" spans="1:6" ht="37.5" x14ac:dyDescent="0.25">
      <c r="A46" s="383">
        <f t="shared" si="0"/>
        <v>37</v>
      </c>
      <c r="B46" s="400" t="s">
        <v>719</v>
      </c>
      <c r="C46" s="398" t="s">
        <v>738</v>
      </c>
      <c r="D46" s="399" t="s">
        <v>702</v>
      </c>
      <c r="E46" s="399" t="s">
        <v>723</v>
      </c>
      <c r="F46" s="387" t="s">
        <v>652</v>
      </c>
    </row>
    <row r="47" spans="1:6" ht="18.75" x14ac:dyDescent="0.25">
      <c r="A47" s="383">
        <f t="shared" si="0"/>
        <v>38</v>
      </c>
      <c r="B47" s="400" t="s">
        <v>719</v>
      </c>
      <c r="C47" s="398" t="s">
        <v>739</v>
      </c>
      <c r="D47" s="399" t="s">
        <v>706</v>
      </c>
      <c r="E47" s="399" t="s">
        <v>706</v>
      </c>
      <c r="F47" s="387" t="s">
        <v>652</v>
      </c>
    </row>
    <row r="48" spans="1:6" ht="37.5" x14ac:dyDescent="0.25">
      <c r="A48" s="383">
        <f t="shared" si="0"/>
        <v>39</v>
      </c>
      <c r="B48" s="400" t="s">
        <v>719</v>
      </c>
      <c r="C48" s="398" t="s">
        <v>740</v>
      </c>
      <c r="D48" s="399" t="s">
        <v>702</v>
      </c>
      <c r="E48" s="399" t="s">
        <v>723</v>
      </c>
      <c r="F48" s="387" t="s">
        <v>652</v>
      </c>
    </row>
    <row r="49" spans="1:6" ht="37.5" x14ac:dyDescent="0.25">
      <c r="A49" s="383">
        <f t="shared" si="0"/>
        <v>40</v>
      </c>
      <c r="B49" s="400" t="s">
        <v>719</v>
      </c>
      <c r="C49" s="398" t="s">
        <v>741</v>
      </c>
      <c r="D49" s="399" t="s">
        <v>702</v>
      </c>
      <c r="E49" s="399" t="s">
        <v>703</v>
      </c>
      <c r="F49" s="387" t="s">
        <v>652</v>
      </c>
    </row>
    <row r="50" spans="1:6" ht="37.5" x14ac:dyDescent="0.25">
      <c r="A50" s="383">
        <f t="shared" si="0"/>
        <v>41</v>
      </c>
      <c r="B50" s="400" t="s">
        <v>719</v>
      </c>
      <c r="C50" s="398" t="s">
        <v>742</v>
      </c>
      <c r="D50" s="399" t="s">
        <v>702</v>
      </c>
      <c r="E50" s="399" t="s">
        <v>703</v>
      </c>
      <c r="F50" s="387" t="s">
        <v>652</v>
      </c>
    </row>
    <row r="51" spans="1:6" ht="37.5" x14ac:dyDescent="0.25">
      <c r="A51" s="383">
        <f t="shared" si="0"/>
        <v>42</v>
      </c>
      <c r="B51" s="400" t="s">
        <v>719</v>
      </c>
      <c r="C51" s="398" t="s">
        <v>743</v>
      </c>
      <c r="D51" s="399" t="s">
        <v>702</v>
      </c>
      <c r="E51" s="399" t="s">
        <v>703</v>
      </c>
      <c r="F51" s="387" t="s">
        <v>652</v>
      </c>
    </row>
    <row r="52" spans="1:6" ht="37.5" x14ac:dyDescent="0.25">
      <c r="A52" s="383">
        <f t="shared" si="0"/>
        <v>43</v>
      </c>
      <c r="B52" s="400" t="s">
        <v>719</v>
      </c>
      <c r="C52" s="398" t="s">
        <v>744</v>
      </c>
      <c r="D52" s="399" t="s">
        <v>715</v>
      </c>
      <c r="E52" s="399" t="s">
        <v>715</v>
      </c>
      <c r="F52" s="387" t="s">
        <v>652</v>
      </c>
    </row>
    <row r="53" spans="1:6" ht="37.5" x14ac:dyDescent="0.25">
      <c r="A53" s="383">
        <f t="shared" si="0"/>
        <v>44</v>
      </c>
      <c r="B53" s="400" t="s">
        <v>719</v>
      </c>
      <c r="C53" s="398" t="s">
        <v>745</v>
      </c>
      <c r="D53" s="399" t="s">
        <v>702</v>
      </c>
      <c r="E53" s="399" t="s">
        <v>703</v>
      </c>
      <c r="F53" s="387" t="s">
        <v>652</v>
      </c>
    </row>
    <row r="54" spans="1:6" ht="37.5" x14ac:dyDescent="0.25">
      <c r="A54" s="383">
        <f t="shared" si="0"/>
        <v>45</v>
      </c>
      <c r="B54" s="401" t="s">
        <v>594</v>
      </c>
      <c r="C54" s="402" t="s">
        <v>594</v>
      </c>
      <c r="D54" s="403" t="s">
        <v>702</v>
      </c>
      <c r="E54" s="403" t="s">
        <v>703</v>
      </c>
      <c r="F54" s="387" t="s">
        <v>709</v>
      </c>
    </row>
    <row r="55" spans="1:6" ht="37.5" x14ac:dyDescent="0.25">
      <c r="A55" s="383">
        <f t="shared" si="0"/>
        <v>46</v>
      </c>
      <c r="B55" s="401" t="s">
        <v>248</v>
      </c>
      <c r="C55" s="402" t="s">
        <v>248</v>
      </c>
      <c r="D55" s="403" t="s">
        <v>702</v>
      </c>
      <c r="E55" s="403" t="s">
        <v>708</v>
      </c>
      <c r="F55" s="387" t="s">
        <v>652</v>
      </c>
    </row>
    <row r="56" spans="1:6" ht="18.75" x14ac:dyDescent="0.25">
      <c r="A56" s="383">
        <f t="shared" si="0"/>
        <v>47</v>
      </c>
      <c r="B56" s="404" t="s">
        <v>248</v>
      </c>
      <c r="C56" s="402" t="s">
        <v>248</v>
      </c>
      <c r="D56" s="403" t="s">
        <v>746</v>
      </c>
      <c r="E56" s="403" t="s">
        <v>746</v>
      </c>
      <c r="F56" s="387" t="s">
        <v>652</v>
      </c>
    </row>
    <row r="57" spans="1:6" ht="37.5" x14ac:dyDescent="0.25">
      <c r="A57" s="383">
        <f t="shared" si="0"/>
        <v>48</v>
      </c>
      <c r="B57" s="404" t="s">
        <v>248</v>
      </c>
      <c r="C57" s="402" t="s">
        <v>598</v>
      </c>
      <c r="D57" s="403" t="s">
        <v>702</v>
      </c>
      <c r="E57" s="403" t="s">
        <v>723</v>
      </c>
      <c r="F57" s="387" t="s">
        <v>652</v>
      </c>
    </row>
    <row r="58" spans="1:6" ht="18.75" x14ac:dyDescent="0.25">
      <c r="A58" s="383">
        <f t="shared" si="0"/>
        <v>49</v>
      </c>
      <c r="B58" s="404" t="s">
        <v>248</v>
      </c>
      <c r="C58" s="402" t="s">
        <v>599</v>
      </c>
      <c r="D58" s="403" t="s">
        <v>258</v>
      </c>
      <c r="E58" s="403" t="s">
        <v>258</v>
      </c>
      <c r="F58" s="387" t="s">
        <v>652</v>
      </c>
    </row>
    <row r="59" spans="1:6" ht="37.5" x14ac:dyDescent="0.25">
      <c r="A59" s="383">
        <f t="shared" si="0"/>
        <v>50</v>
      </c>
      <c r="B59" s="401" t="s">
        <v>600</v>
      </c>
      <c r="C59" s="402" t="s">
        <v>747</v>
      </c>
      <c r="D59" s="403" t="s">
        <v>702</v>
      </c>
      <c r="E59" s="403" t="s">
        <v>708</v>
      </c>
      <c r="F59" s="387" t="s">
        <v>652</v>
      </c>
    </row>
    <row r="60" spans="1:6" ht="18.75" x14ac:dyDescent="0.25">
      <c r="A60" s="383">
        <f t="shared" si="0"/>
        <v>51</v>
      </c>
      <c r="B60" s="404" t="s">
        <v>600</v>
      </c>
      <c r="C60" s="402" t="s">
        <v>748</v>
      </c>
      <c r="D60" s="403" t="s">
        <v>746</v>
      </c>
      <c r="E60" s="403" t="s">
        <v>746</v>
      </c>
      <c r="F60" s="387" t="s">
        <v>652</v>
      </c>
    </row>
    <row r="61" spans="1:6" ht="18.75" x14ac:dyDescent="0.25">
      <c r="A61" s="383">
        <f t="shared" si="0"/>
        <v>52</v>
      </c>
      <c r="B61" s="404" t="s">
        <v>600</v>
      </c>
      <c r="C61" s="402" t="s">
        <v>749</v>
      </c>
      <c r="D61" s="403" t="s">
        <v>746</v>
      </c>
      <c r="E61" s="403" t="s">
        <v>746</v>
      </c>
      <c r="F61" s="387" t="s">
        <v>652</v>
      </c>
    </row>
    <row r="62" spans="1:6" ht="37.5" x14ac:dyDescent="0.25">
      <c r="A62" s="383">
        <f t="shared" si="0"/>
        <v>53</v>
      </c>
      <c r="B62" s="404" t="s">
        <v>600</v>
      </c>
      <c r="C62" s="402" t="s">
        <v>598</v>
      </c>
      <c r="D62" s="403" t="s">
        <v>702</v>
      </c>
      <c r="E62" s="403" t="s">
        <v>723</v>
      </c>
      <c r="F62" s="387" t="s">
        <v>652</v>
      </c>
    </row>
    <row r="63" spans="1:6" ht="18.75" x14ac:dyDescent="0.25">
      <c r="A63" s="383">
        <f t="shared" si="0"/>
        <v>54</v>
      </c>
      <c r="B63" s="404" t="s">
        <v>600</v>
      </c>
      <c r="C63" s="402" t="s">
        <v>599</v>
      </c>
      <c r="D63" s="403" t="s">
        <v>258</v>
      </c>
      <c r="E63" s="403" t="s">
        <v>258</v>
      </c>
      <c r="F63" s="387" t="s">
        <v>652</v>
      </c>
    </row>
    <row r="64" spans="1:6" ht="37.5" x14ac:dyDescent="0.25">
      <c r="A64" s="383">
        <f t="shared" si="0"/>
        <v>55</v>
      </c>
      <c r="B64" s="404" t="s">
        <v>600</v>
      </c>
      <c r="C64" s="402" t="s">
        <v>605</v>
      </c>
      <c r="D64" s="403" t="s">
        <v>702</v>
      </c>
      <c r="E64" s="403" t="s">
        <v>708</v>
      </c>
      <c r="F64" s="387" t="s">
        <v>652</v>
      </c>
    </row>
    <row r="65" spans="1:6" ht="37.5" x14ac:dyDescent="0.25">
      <c r="A65" s="383">
        <f t="shared" si="0"/>
        <v>56</v>
      </c>
      <c r="B65" s="401" t="s">
        <v>249</v>
      </c>
      <c r="C65" s="402" t="s">
        <v>750</v>
      </c>
      <c r="D65" s="403" t="s">
        <v>702</v>
      </c>
      <c r="E65" s="403" t="s">
        <v>703</v>
      </c>
      <c r="F65" s="387" t="s">
        <v>709</v>
      </c>
    </row>
    <row r="66" spans="1:6" ht="37.5" x14ac:dyDescent="0.25">
      <c r="A66" s="383">
        <f t="shared" si="0"/>
        <v>57</v>
      </c>
      <c r="B66" s="404" t="s">
        <v>249</v>
      </c>
      <c r="C66" s="402" t="s">
        <v>598</v>
      </c>
      <c r="D66" s="403" t="s">
        <v>702</v>
      </c>
      <c r="E66" s="403" t="s">
        <v>723</v>
      </c>
      <c r="F66" s="387" t="s">
        <v>652</v>
      </c>
    </row>
    <row r="67" spans="1:6" ht="18.75" x14ac:dyDescent="0.25">
      <c r="A67" s="383">
        <f t="shared" si="0"/>
        <v>58</v>
      </c>
      <c r="B67" s="404" t="s">
        <v>249</v>
      </c>
      <c r="C67" s="402" t="s">
        <v>599</v>
      </c>
      <c r="D67" s="403" t="s">
        <v>258</v>
      </c>
      <c r="E67" s="403" t="s">
        <v>258</v>
      </c>
      <c r="F67" s="387" t="s">
        <v>652</v>
      </c>
    </row>
    <row r="68" spans="1:6" ht="37.5" x14ac:dyDescent="0.25">
      <c r="A68" s="383">
        <f t="shared" si="0"/>
        <v>59</v>
      </c>
      <c r="B68" s="405" t="s">
        <v>615</v>
      </c>
      <c r="C68" s="406" t="s">
        <v>751</v>
      </c>
      <c r="D68" s="407" t="s">
        <v>702</v>
      </c>
      <c r="E68" s="407" t="s">
        <v>723</v>
      </c>
      <c r="F68" s="387" t="s">
        <v>652</v>
      </c>
    </row>
    <row r="69" spans="1:6" ht="37.5" x14ac:dyDescent="0.25">
      <c r="A69" s="383">
        <f t="shared" si="0"/>
        <v>60</v>
      </c>
      <c r="B69" s="408" t="s">
        <v>615</v>
      </c>
      <c r="C69" s="406" t="s">
        <v>617</v>
      </c>
      <c r="D69" s="407" t="s">
        <v>702</v>
      </c>
      <c r="E69" s="407" t="s">
        <v>723</v>
      </c>
      <c r="F69" s="387" t="s">
        <v>652</v>
      </c>
    </row>
    <row r="70" spans="1:6" ht="37.5" x14ac:dyDescent="0.25">
      <c r="A70" s="383">
        <f t="shared" si="0"/>
        <v>61</v>
      </c>
      <c r="B70" s="408" t="s">
        <v>615</v>
      </c>
      <c r="C70" s="406" t="s">
        <v>618</v>
      </c>
      <c r="D70" s="407" t="s">
        <v>702</v>
      </c>
      <c r="E70" s="407" t="s">
        <v>723</v>
      </c>
      <c r="F70" s="387" t="s">
        <v>652</v>
      </c>
    </row>
    <row r="71" spans="1:6" ht="18.75" x14ac:dyDescent="0.25">
      <c r="A71" s="383">
        <f t="shared" si="0"/>
        <v>62</v>
      </c>
      <c r="B71" s="408" t="s">
        <v>615</v>
      </c>
      <c r="C71" s="406" t="s">
        <v>625</v>
      </c>
      <c r="D71" s="407" t="s">
        <v>706</v>
      </c>
      <c r="E71" s="407" t="s">
        <v>706</v>
      </c>
      <c r="F71" s="387" t="s">
        <v>652</v>
      </c>
    </row>
    <row r="72" spans="1:6" ht="37.5" x14ac:dyDescent="0.25">
      <c r="A72" s="383">
        <f t="shared" si="0"/>
        <v>63</v>
      </c>
      <c r="B72" s="408" t="s">
        <v>615</v>
      </c>
      <c r="C72" s="406" t="s">
        <v>752</v>
      </c>
      <c r="D72" s="407" t="s">
        <v>702</v>
      </c>
      <c r="E72" s="407" t="s">
        <v>703</v>
      </c>
      <c r="F72" s="387" t="s">
        <v>709</v>
      </c>
    </row>
    <row r="73" spans="1:6" ht="18.75" x14ac:dyDescent="0.25">
      <c r="A73" s="383">
        <f t="shared" si="0"/>
        <v>64</v>
      </c>
      <c r="B73" s="408" t="s">
        <v>615</v>
      </c>
      <c r="C73" s="406" t="s">
        <v>628</v>
      </c>
      <c r="D73" s="406" t="s">
        <v>318</v>
      </c>
      <c r="E73" s="406" t="s">
        <v>318</v>
      </c>
      <c r="F73" s="387" t="s">
        <v>652</v>
      </c>
    </row>
  </sheetData>
  <pageMargins left="0.7" right="0.7" top="0.75" bottom="0.75" header="0.3" footer="0.3"/>
  <pageSetup orientation="portrait" verticalDpi="30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D46"/>
  <sheetViews>
    <sheetView workbookViewId="0">
      <selection activeCell="F6" sqref="F6"/>
    </sheetView>
  </sheetViews>
  <sheetFormatPr defaultRowHeight="15" x14ac:dyDescent="0.25"/>
  <cols>
    <col min="2" max="2" width="24.42578125" customWidth="1"/>
    <col min="3" max="3" width="48.5703125" customWidth="1"/>
  </cols>
  <sheetData>
    <row r="1" spans="1:4" ht="37.5" x14ac:dyDescent="0.25">
      <c r="A1" s="375" t="s">
        <v>695</v>
      </c>
      <c r="B1" s="375" t="s">
        <v>696</v>
      </c>
      <c r="C1" s="375" t="s">
        <v>544</v>
      </c>
      <c r="D1" s="426" t="s">
        <v>697</v>
      </c>
    </row>
    <row r="2" spans="1:4" ht="18.75" x14ac:dyDescent="0.25">
      <c r="A2" s="587"/>
      <c r="B2" s="588"/>
      <c r="C2" s="589"/>
    </row>
    <row r="3" spans="1:4" ht="18.75" x14ac:dyDescent="0.3">
      <c r="A3" s="409">
        <v>1</v>
      </c>
      <c r="B3" s="410" t="s">
        <v>568</v>
      </c>
      <c r="C3" s="411" t="s">
        <v>753</v>
      </c>
      <c r="D3" s="424" t="s">
        <v>551</v>
      </c>
    </row>
    <row r="4" spans="1:4" ht="18.75" x14ac:dyDescent="0.3">
      <c r="A4" s="412">
        <v>2</v>
      </c>
      <c r="B4" s="413" t="s">
        <v>568</v>
      </c>
      <c r="C4" s="414" t="s">
        <v>754</v>
      </c>
      <c r="D4" s="425" t="s">
        <v>551</v>
      </c>
    </row>
    <row r="5" spans="1:4" ht="18.75" x14ac:dyDescent="0.3">
      <c r="A5" s="409">
        <v>3</v>
      </c>
      <c r="B5" s="413" t="s">
        <v>568</v>
      </c>
      <c r="C5" s="414" t="s">
        <v>571</v>
      </c>
      <c r="D5" s="425" t="s">
        <v>551</v>
      </c>
    </row>
    <row r="6" spans="1:4" ht="18.75" x14ac:dyDescent="0.3">
      <c r="A6" s="412">
        <v>4</v>
      </c>
      <c r="B6" s="413" t="s">
        <v>568</v>
      </c>
      <c r="C6" s="414" t="s">
        <v>573</v>
      </c>
      <c r="D6" s="425" t="s">
        <v>551</v>
      </c>
    </row>
    <row r="7" spans="1:4" ht="18.75" x14ac:dyDescent="0.3">
      <c r="A7" s="409">
        <v>5</v>
      </c>
      <c r="B7" s="388" t="s">
        <v>561</v>
      </c>
      <c r="C7" s="385" t="s">
        <v>562</v>
      </c>
      <c r="D7" s="425" t="s">
        <v>551</v>
      </c>
    </row>
    <row r="8" spans="1:4" ht="18.75" x14ac:dyDescent="0.3">
      <c r="A8" s="412">
        <v>6</v>
      </c>
      <c r="B8" s="388" t="s">
        <v>561</v>
      </c>
      <c r="C8" s="385" t="s">
        <v>755</v>
      </c>
      <c r="D8" s="425" t="s">
        <v>551</v>
      </c>
    </row>
    <row r="9" spans="1:4" ht="18.75" x14ac:dyDescent="0.3">
      <c r="A9" s="409">
        <v>7</v>
      </c>
      <c r="B9" s="388" t="s">
        <v>561</v>
      </c>
      <c r="C9" s="385" t="s">
        <v>563</v>
      </c>
      <c r="D9" s="425" t="s">
        <v>551</v>
      </c>
    </row>
    <row r="10" spans="1:4" ht="18.75" x14ac:dyDescent="0.3">
      <c r="A10" s="412">
        <v>8</v>
      </c>
      <c r="B10" s="388" t="s">
        <v>561</v>
      </c>
      <c r="C10" s="385" t="s">
        <v>564</v>
      </c>
      <c r="D10" s="425" t="s">
        <v>548</v>
      </c>
    </row>
    <row r="11" spans="1:4" ht="18.75" x14ac:dyDescent="0.3">
      <c r="A11" s="409">
        <v>9</v>
      </c>
      <c r="B11" s="388" t="s">
        <v>561</v>
      </c>
      <c r="C11" s="385" t="s">
        <v>565</v>
      </c>
      <c r="D11" s="425" t="s">
        <v>548</v>
      </c>
    </row>
    <row r="12" spans="1:4" ht="18.75" x14ac:dyDescent="0.3">
      <c r="A12" s="412">
        <v>10</v>
      </c>
      <c r="B12" s="400" t="s">
        <v>756</v>
      </c>
      <c r="C12" s="398" t="s">
        <v>757</v>
      </c>
      <c r="D12" s="425" t="s">
        <v>548</v>
      </c>
    </row>
    <row r="13" spans="1:4" ht="18.75" x14ac:dyDescent="0.3">
      <c r="A13" s="409">
        <v>11</v>
      </c>
      <c r="B13" s="400" t="s">
        <v>756</v>
      </c>
      <c r="C13" s="398" t="s">
        <v>758</v>
      </c>
      <c r="D13" s="425" t="s">
        <v>548</v>
      </c>
    </row>
    <row r="14" spans="1:4" ht="18.75" x14ac:dyDescent="0.3">
      <c r="A14" s="412">
        <v>12</v>
      </c>
      <c r="B14" s="400" t="s">
        <v>756</v>
      </c>
      <c r="C14" s="415" t="s">
        <v>759</v>
      </c>
      <c r="D14" s="425" t="s">
        <v>548</v>
      </c>
    </row>
    <row r="15" spans="1:4" ht="18.75" x14ac:dyDescent="0.3">
      <c r="A15" s="409">
        <v>13</v>
      </c>
      <c r="B15" s="400" t="s">
        <v>756</v>
      </c>
      <c r="C15" s="415" t="s">
        <v>760</v>
      </c>
      <c r="D15" s="425" t="s">
        <v>548</v>
      </c>
    </row>
    <row r="16" spans="1:4" ht="18.75" x14ac:dyDescent="0.3">
      <c r="A16" s="409"/>
      <c r="B16" s="400" t="s">
        <v>756</v>
      </c>
      <c r="C16" s="415" t="s">
        <v>761</v>
      </c>
      <c r="D16" s="425" t="s">
        <v>548</v>
      </c>
    </row>
    <row r="17" spans="1:4" ht="18.75" x14ac:dyDescent="0.3">
      <c r="A17" s="412">
        <v>14</v>
      </c>
      <c r="B17" s="416" t="s">
        <v>574</v>
      </c>
      <c r="C17" s="417" t="s">
        <v>268</v>
      </c>
      <c r="D17" s="425" t="s">
        <v>548</v>
      </c>
    </row>
    <row r="18" spans="1:4" ht="18.75" x14ac:dyDescent="0.3">
      <c r="A18" s="409">
        <v>15</v>
      </c>
      <c r="B18" s="416" t="s">
        <v>574</v>
      </c>
      <c r="C18" s="417" t="s">
        <v>762</v>
      </c>
      <c r="D18" s="425" t="s">
        <v>548</v>
      </c>
    </row>
    <row r="19" spans="1:4" ht="18.75" x14ac:dyDescent="0.3">
      <c r="A19" s="412">
        <v>16</v>
      </c>
      <c r="B19" s="416" t="s">
        <v>574</v>
      </c>
      <c r="C19" s="417" t="s">
        <v>763</v>
      </c>
      <c r="D19" s="425" t="s">
        <v>548</v>
      </c>
    </row>
    <row r="20" spans="1:4" ht="18.75" x14ac:dyDescent="0.3">
      <c r="A20" s="409">
        <v>17</v>
      </c>
      <c r="B20" s="416" t="s">
        <v>574</v>
      </c>
      <c r="C20" s="417" t="s">
        <v>764</v>
      </c>
      <c r="D20" s="425" t="s">
        <v>548</v>
      </c>
    </row>
    <row r="21" spans="1:4" ht="18.75" x14ac:dyDescent="0.3">
      <c r="A21" s="412">
        <v>18</v>
      </c>
      <c r="B21" s="416" t="s">
        <v>574</v>
      </c>
      <c r="C21" s="417" t="s">
        <v>765</v>
      </c>
      <c r="D21" s="425" t="s">
        <v>548</v>
      </c>
    </row>
    <row r="22" spans="1:4" ht="18.75" x14ac:dyDescent="0.3">
      <c r="A22" s="409">
        <v>19</v>
      </c>
      <c r="B22" s="416" t="s">
        <v>574</v>
      </c>
      <c r="C22" s="417" t="s">
        <v>766</v>
      </c>
      <c r="D22" s="425" t="s">
        <v>548</v>
      </c>
    </row>
    <row r="23" spans="1:4" ht="18.75" x14ac:dyDescent="0.3">
      <c r="A23" s="412">
        <v>20</v>
      </c>
      <c r="B23" s="416" t="s">
        <v>574</v>
      </c>
      <c r="C23" s="417" t="s">
        <v>767</v>
      </c>
      <c r="D23" s="425" t="s">
        <v>548</v>
      </c>
    </row>
    <row r="24" spans="1:4" ht="18.75" x14ac:dyDescent="0.3">
      <c r="A24" s="409">
        <v>21</v>
      </c>
      <c r="B24" s="416" t="s">
        <v>574</v>
      </c>
      <c r="C24" s="417" t="s">
        <v>768</v>
      </c>
      <c r="D24" s="425" t="s">
        <v>548</v>
      </c>
    </row>
    <row r="25" spans="1:4" ht="18.75" x14ac:dyDescent="0.3">
      <c r="A25" s="409"/>
      <c r="B25" s="416" t="s">
        <v>574</v>
      </c>
      <c r="C25" s="417" t="s">
        <v>769</v>
      </c>
      <c r="D25" s="425" t="s">
        <v>548</v>
      </c>
    </row>
    <row r="26" spans="1:4" ht="18.75" x14ac:dyDescent="0.3">
      <c r="A26" s="412">
        <v>22</v>
      </c>
      <c r="B26" s="418" t="s">
        <v>770</v>
      </c>
      <c r="C26" s="419" t="s">
        <v>771</v>
      </c>
      <c r="D26" s="425" t="s">
        <v>590</v>
      </c>
    </row>
    <row r="27" spans="1:4" ht="18.75" x14ac:dyDescent="0.3">
      <c r="A27" s="409">
        <v>23</v>
      </c>
      <c r="B27" s="418" t="s">
        <v>770</v>
      </c>
      <c r="C27" s="419" t="s">
        <v>772</v>
      </c>
      <c r="D27" s="425" t="s">
        <v>590</v>
      </c>
    </row>
    <row r="28" spans="1:4" ht="18.75" x14ac:dyDescent="0.3">
      <c r="A28" s="412">
        <v>24</v>
      </c>
      <c r="B28" s="418" t="s">
        <v>770</v>
      </c>
      <c r="C28" s="419" t="s">
        <v>773</v>
      </c>
      <c r="D28" s="425" t="s">
        <v>590</v>
      </c>
    </row>
    <row r="29" spans="1:4" ht="18.75" x14ac:dyDescent="0.3">
      <c r="A29" s="409">
        <v>25</v>
      </c>
      <c r="B29" s="418" t="s">
        <v>774</v>
      </c>
      <c r="C29" s="419" t="s">
        <v>775</v>
      </c>
      <c r="D29" s="425" t="s">
        <v>590</v>
      </c>
    </row>
    <row r="30" spans="1:4" ht="18.75" x14ac:dyDescent="0.3">
      <c r="A30" s="412">
        <v>26</v>
      </c>
      <c r="B30" s="418" t="s">
        <v>770</v>
      </c>
      <c r="C30" s="419" t="s">
        <v>776</v>
      </c>
      <c r="D30" s="425" t="s">
        <v>590</v>
      </c>
    </row>
    <row r="31" spans="1:4" ht="18.75" x14ac:dyDescent="0.3">
      <c r="A31" s="409">
        <v>27</v>
      </c>
      <c r="B31" s="418" t="s">
        <v>770</v>
      </c>
      <c r="C31" s="419" t="s">
        <v>777</v>
      </c>
      <c r="D31" s="425" t="s">
        <v>590</v>
      </c>
    </row>
    <row r="32" spans="1:4" ht="18.75" x14ac:dyDescent="0.3">
      <c r="A32" s="412">
        <v>28</v>
      </c>
      <c r="B32" s="418" t="s">
        <v>770</v>
      </c>
      <c r="C32" s="419" t="s">
        <v>778</v>
      </c>
      <c r="D32" s="425" t="s">
        <v>590</v>
      </c>
    </row>
    <row r="33" spans="1:4" ht="18.75" x14ac:dyDescent="0.3">
      <c r="A33" s="409">
        <v>29</v>
      </c>
      <c r="B33" s="418" t="s">
        <v>770</v>
      </c>
      <c r="C33" s="419" t="s">
        <v>779</v>
      </c>
      <c r="D33" s="425" t="s">
        <v>590</v>
      </c>
    </row>
    <row r="34" spans="1:4" ht="18.75" x14ac:dyDescent="0.3">
      <c r="A34" s="412">
        <v>30</v>
      </c>
      <c r="B34" s="418" t="s">
        <v>770</v>
      </c>
      <c r="C34" s="419" t="s">
        <v>780</v>
      </c>
      <c r="D34" s="425" t="s">
        <v>590</v>
      </c>
    </row>
    <row r="35" spans="1:4" ht="18.75" x14ac:dyDescent="0.3">
      <c r="A35" s="412">
        <v>31</v>
      </c>
      <c r="B35" s="418" t="s">
        <v>770</v>
      </c>
      <c r="C35" s="419" t="s">
        <v>781</v>
      </c>
      <c r="D35" s="425" t="s">
        <v>590</v>
      </c>
    </row>
    <row r="36" spans="1:4" ht="18.75" x14ac:dyDescent="0.3">
      <c r="A36" s="412">
        <v>32</v>
      </c>
      <c r="B36" s="418" t="s">
        <v>770</v>
      </c>
      <c r="C36" s="419" t="s">
        <v>782</v>
      </c>
      <c r="D36" s="425" t="s">
        <v>548</v>
      </c>
    </row>
    <row r="37" spans="1:4" ht="18.75" x14ac:dyDescent="0.3">
      <c r="A37" s="409"/>
      <c r="B37" s="418" t="s">
        <v>770</v>
      </c>
      <c r="C37" s="419" t="s">
        <v>769</v>
      </c>
      <c r="D37" s="425" t="s">
        <v>590</v>
      </c>
    </row>
    <row r="38" spans="1:4" ht="18.75" x14ac:dyDescent="0.3">
      <c r="A38" s="409">
        <v>33</v>
      </c>
      <c r="B38" s="420" t="s">
        <v>783</v>
      </c>
      <c r="C38" s="421" t="s">
        <v>784</v>
      </c>
      <c r="D38" s="425" t="s">
        <v>590</v>
      </c>
    </row>
    <row r="39" spans="1:4" ht="37.5" x14ac:dyDescent="0.3">
      <c r="A39" s="412">
        <v>34</v>
      </c>
      <c r="B39" s="420" t="s">
        <v>783</v>
      </c>
      <c r="C39" s="421" t="s">
        <v>785</v>
      </c>
      <c r="D39" s="425" t="s">
        <v>590</v>
      </c>
    </row>
    <row r="40" spans="1:4" ht="18.75" x14ac:dyDescent="0.3">
      <c r="A40" s="409">
        <v>35</v>
      </c>
      <c r="B40" s="420" t="s">
        <v>783</v>
      </c>
      <c r="C40" s="421" t="s">
        <v>786</v>
      </c>
      <c r="D40" s="425" t="s">
        <v>548</v>
      </c>
    </row>
    <row r="41" spans="1:4" ht="18.75" x14ac:dyDescent="0.3">
      <c r="A41" s="412">
        <v>36</v>
      </c>
      <c r="B41" s="420" t="s">
        <v>783</v>
      </c>
      <c r="C41" s="421" t="s">
        <v>787</v>
      </c>
      <c r="D41" s="425" t="s">
        <v>548</v>
      </c>
    </row>
    <row r="42" spans="1:4" ht="18.75" x14ac:dyDescent="0.3">
      <c r="A42" s="409">
        <v>37</v>
      </c>
      <c r="B42" s="420" t="s">
        <v>783</v>
      </c>
      <c r="C42" s="421" t="s">
        <v>788</v>
      </c>
      <c r="D42" s="425" t="s">
        <v>548</v>
      </c>
    </row>
    <row r="43" spans="1:4" ht="18.75" x14ac:dyDescent="0.3">
      <c r="A43" s="412">
        <v>38</v>
      </c>
      <c r="B43" s="422" t="s">
        <v>615</v>
      </c>
      <c r="C43" s="423" t="s">
        <v>789</v>
      </c>
      <c r="D43" s="425" t="s">
        <v>548</v>
      </c>
    </row>
    <row r="44" spans="1:4" ht="18.75" x14ac:dyDescent="0.3">
      <c r="A44" s="409">
        <v>39</v>
      </c>
      <c r="B44" s="422" t="s">
        <v>615</v>
      </c>
      <c r="C44" s="423" t="s">
        <v>618</v>
      </c>
      <c r="D44" s="425" t="s">
        <v>548</v>
      </c>
    </row>
    <row r="45" spans="1:4" ht="18.75" x14ac:dyDescent="0.3">
      <c r="A45" s="409">
        <v>40</v>
      </c>
      <c r="B45" s="422" t="s">
        <v>615</v>
      </c>
      <c r="C45" s="423" t="s">
        <v>625</v>
      </c>
      <c r="D45" s="425" t="s">
        <v>548</v>
      </c>
    </row>
    <row r="46" spans="1:4" ht="18.75" x14ac:dyDescent="0.3">
      <c r="A46" s="409">
        <v>41</v>
      </c>
      <c r="B46" s="422" t="s">
        <v>615</v>
      </c>
      <c r="C46" s="423" t="s">
        <v>628</v>
      </c>
      <c r="D46" s="425" t="s">
        <v>548</v>
      </c>
    </row>
  </sheetData>
  <mergeCells count="1">
    <mergeCell ref="A2:C2"/>
  </mergeCells>
  <dataValidations count="1">
    <dataValidation type="list" allowBlank="1" showInputMessage="1" showErrorMessage="1" sqref="D3:D46">
      <formula1>"Level-1,Level-2,Level-3"</formula1>
    </dataValidation>
  </dataValidations>
  <pageMargins left="0.7" right="0.7" top="0.75" bottom="0.75" header="0.3" footer="0.3"/>
  <pageSetup orientation="portrait" verticalDpi="300"/>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
  <sheetViews>
    <sheetView workbookViewId="0">
      <selection activeCell="G14" sqref="G14"/>
    </sheetView>
  </sheetViews>
  <sheetFormatPr defaultRowHeight="15" x14ac:dyDescent="0.25"/>
  <sheetData/>
  <pageMargins left="0.7" right="0.7" top="0.75" bottom="0.75" header="0.3" footer="0.3"/>
  <pageSetup orientation="portrait"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G4" sqref="G4"/>
    </sheetView>
  </sheetViews>
  <sheetFormatPr defaultRowHeight="15" x14ac:dyDescent="0.25"/>
  <cols>
    <col min="11" max="11" width="28.140625" customWidth="1"/>
  </cols>
  <sheetData>
    <row r="1" spans="1:11" x14ac:dyDescent="0.25">
      <c r="A1" s="203" t="s">
        <v>636</v>
      </c>
      <c r="B1" s="203" t="s">
        <v>790</v>
      </c>
      <c r="C1" s="204"/>
      <c r="D1" s="204"/>
      <c r="E1" s="204"/>
      <c r="F1" s="204"/>
      <c r="G1" s="204"/>
      <c r="H1" s="204"/>
      <c r="I1" s="204"/>
      <c r="J1" s="204"/>
      <c r="K1" s="117"/>
    </row>
    <row r="2" spans="1:11" x14ac:dyDescent="0.25">
      <c r="A2" s="117"/>
      <c r="B2" s="590" t="s">
        <v>791</v>
      </c>
      <c r="C2" s="591" t="s">
        <v>792</v>
      </c>
      <c r="D2" s="592"/>
      <c r="E2" s="592"/>
      <c r="F2" s="592"/>
      <c r="G2" s="592"/>
      <c r="H2" s="592"/>
      <c r="I2" s="592"/>
      <c r="J2" s="593"/>
      <c r="K2" s="590" t="s">
        <v>793</v>
      </c>
    </row>
    <row r="3" spans="1:11" ht="56.25" x14ac:dyDescent="0.25">
      <c r="A3" s="117"/>
      <c r="B3" s="590"/>
      <c r="C3" s="222" t="s">
        <v>794</v>
      </c>
      <c r="D3" s="222" t="s">
        <v>795</v>
      </c>
      <c r="E3" s="222" t="s">
        <v>796</v>
      </c>
      <c r="F3" s="223" t="s">
        <v>797</v>
      </c>
      <c r="G3" s="223" t="s">
        <v>798</v>
      </c>
      <c r="H3" s="223" t="s">
        <v>799</v>
      </c>
      <c r="I3" s="223" t="s">
        <v>800</v>
      </c>
      <c r="J3" s="223" t="s">
        <v>801</v>
      </c>
      <c r="K3" s="590"/>
    </row>
    <row r="4" spans="1:11" ht="78.75" x14ac:dyDescent="0.25">
      <c r="A4" s="117">
        <v>1</v>
      </c>
      <c r="B4" s="224" t="s">
        <v>63</v>
      </c>
      <c r="C4" s="225" t="s">
        <v>802</v>
      </c>
      <c r="D4" s="225">
        <v>1</v>
      </c>
      <c r="E4" s="225">
        <v>150</v>
      </c>
      <c r="F4" s="225" t="s">
        <v>803</v>
      </c>
      <c r="G4" s="225" t="s">
        <v>804</v>
      </c>
      <c r="H4" s="225" t="s">
        <v>404</v>
      </c>
      <c r="I4" s="225" t="s">
        <v>354</v>
      </c>
      <c r="J4" s="225">
        <v>20000</v>
      </c>
      <c r="K4" s="226" t="s">
        <v>805</v>
      </c>
    </row>
    <row r="5" spans="1:11" ht="78.75" x14ac:dyDescent="0.25">
      <c r="A5" s="117">
        <v>2</v>
      </c>
      <c r="B5" s="224" t="s">
        <v>64</v>
      </c>
      <c r="C5" s="225" t="s">
        <v>806</v>
      </c>
      <c r="D5" s="225">
        <v>1</v>
      </c>
      <c r="E5" s="225">
        <v>250</v>
      </c>
      <c r="F5" s="225" t="s">
        <v>807</v>
      </c>
      <c r="G5" s="225" t="s">
        <v>808</v>
      </c>
      <c r="H5" s="225" t="s">
        <v>404</v>
      </c>
      <c r="I5" s="225" t="s">
        <v>354</v>
      </c>
      <c r="J5" s="225">
        <v>50000</v>
      </c>
      <c r="K5" s="226" t="s">
        <v>809</v>
      </c>
    </row>
    <row r="6" spans="1:11" ht="78.75" x14ac:dyDescent="0.25">
      <c r="A6" s="117">
        <v>3</v>
      </c>
      <c r="B6" s="224" t="s">
        <v>65</v>
      </c>
      <c r="C6" s="225" t="s">
        <v>810</v>
      </c>
      <c r="D6" s="225">
        <v>1</v>
      </c>
      <c r="E6" s="225">
        <v>500</v>
      </c>
      <c r="F6" s="225" t="s">
        <v>811</v>
      </c>
      <c r="G6" s="225" t="s">
        <v>812</v>
      </c>
      <c r="H6" s="225" t="s">
        <v>813</v>
      </c>
      <c r="I6" s="225" t="s">
        <v>354</v>
      </c>
      <c r="J6" s="225">
        <v>200000</v>
      </c>
      <c r="K6" s="226" t="s">
        <v>814</v>
      </c>
    </row>
    <row r="7" spans="1:11" x14ac:dyDescent="0.25">
      <c r="A7" s="117">
        <v>1</v>
      </c>
      <c r="B7" s="117" t="s">
        <v>815</v>
      </c>
      <c r="C7" s="117"/>
      <c r="D7" s="117"/>
      <c r="E7" s="117"/>
      <c r="F7" s="117"/>
      <c r="G7" s="117"/>
      <c r="H7" s="117"/>
      <c r="I7" s="117"/>
      <c r="J7" s="117"/>
      <c r="K7" s="117"/>
    </row>
    <row r="8" spans="1:11" x14ac:dyDescent="0.25">
      <c r="A8" s="117">
        <v>2</v>
      </c>
      <c r="B8" s="117" t="s">
        <v>816</v>
      </c>
      <c r="C8" s="117"/>
      <c r="D8" s="117"/>
      <c r="E8" s="117"/>
      <c r="F8" s="117"/>
      <c r="G8" s="117"/>
      <c r="H8" s="117"/>
      <c r="I8" s="117"/>
      <c r="J8" s="117"/>
      <c r="K8" s="117"/>
    </row>
    <row r="9" spans="1:11" x14ac:dyDescent="0.25">
      <c r="A9" s="117">
        <v>3</v>
      </c>
      <c r="B9" s="117" t="s">
        <v>817</v>
      </c>
      <c r="C9" s="117"/>
      <c r="D9" s="117"/>
      <c r="E9" s="117"/>
      <c r="F9" s="117"/>
      <c r="G9" s="117"/>
      <c r="H9" s="117"/>
      <c r="I9" s="117"/>
      <c r="J9" s="117"/>
      <c r="K9" s="117"/>
    </row>
    <row r="10" spans="1:11" x14ac:dyDescent="0.25">
      <c r="A10" s="117">
        <v>4</v>
      </c>
      <c r="B10" s="117" t="s">
        <v>818</v>
      </c>
      <c r="C10" s="117"/>
      <c r="D10" s="117"/>
      <c r="E10" s="117"/>
      <c r="F10" s="117"/>
      <c r="G10" s="117"/>
      <c r="H10" s="117"/>
      <c r="I10" s="117"/>
      <c r="J10" s="117"/>
      <c r="K10" s="117"/>
    </row>
    <row r="11" spans="1:11" x14ac:dyDescent="0.25">
      <c r="A11" s="117">
        <v>5</v>
      </c>
      <c r="B11" s="117" t="s">
        <v>819</v>
      </c>
      <c r="C11" s="117"/>
      <c r="D11" s="117"/>
      <c r="E11" s="117"/>
      <c r="F11" s="117"/>
      <c r="G11" s="117"/>
      <c r="H11" s="117"/>
      <c r="I11" s="117"/>
      <c r="J11" s="117"/>
      <c r="K11" s="117"/>
    </row>
    <row r="12" spans="1:11" x14ac:dyDescent="0.25">
      <c r="A12" s="117">
        <v>6</v>
      </c>
      <c r="B12" s="117" t="s">
        <v>820</v>
      </c>
      <c r="C12" s="117"/>
      <c r="D12" s="117"/>
      <c r="E12" s="117"/>
      <c r="F12" s="117"/>
      <c r="G12" s="117"/>
      <c r="H12" s="117"/>
      <c r="I12" s="117"/>
      <c r="J12" s="117"/>
      <c r="K12" s="117"/>
    </row>
    <row r="13" spans="1:11" x14ac:dyDescent="0.25">
      <c r="A13" s="117">
        <v>7</v>
      </c>
      <c r="B13" s="117" t="s">
        <v>821</v>
      </c>
      <c r="C13" s="117"/>
      <c r="D13" s="117"/>
      <c r="E13" s="117"/>
      <c r="F13" s="117"/>
      <c r="G13" s="117"/>
      <c r="H13" s="117"/>
      <c r="I13" s="117"/>
      <c r="J13" s="117"/>
      <c r="K13" s="117"/>
    </row>
    <row r="14" spans="1:11" x14ac:dyDescent="0.25">
      <c r="A14" s="117">
        <v>8</v>
      </c>
      <c r="B14" s="117" t="s">
        <v>822</v>
      </c>
      <c r="C14" s="117"/>
      <c r="D14" s="117"/>
      <c r="E14" s="117"/>
      <c r="F14" s="117"/>
      <c r="G14" s="117"/>
      <c r="H14" s="117"/>
      <c r="I14" s="117"/>
      <c r="J14" s="117"/>
      <c r="K14" s="117"/>
    </row>
    <row r="15" spans="1:11" x14ac:dyDescent="0.25">
      <c r="A15" s="117"/>
      <c r="B15" s="117"/>
      <c r="C15" s="117"/>
      <c r="D15" s="117"/>
      <c r="E15" s="117"/>
      <c r="F15" s="117"/>
      <c r="G15" s="117"/>
      <c r="H15" s="117"/>
      <c r="I15" s="117"/>
      <c r="J15" s="117"/>
      <c r="K15" s="117"/>
    </row>
    <row r="16" spans="1:11" x14ac:dyDescent="0.25">
      <c r="A16" s="117"/>
      <c r="B16" s="117"/>
      <c r="C16" s="117"/>
      <c r="D16" s="117"/>
      <c r="E16" s="117"/>
      <c r="F16" s="117"/>
      <c r="G16" s="117"/>
      <c r="H16" s="117"/>
      <c r="I16" s="117"/>
      <c r="J16" s="117"/>
      <c r="K16" s="117"/>
    </row>
    <row r="17" spans="1:11" x14ac:dyDescent="0.25">
      <c r="A17" s="117"/>
      <c r="B17" s="117"/>
      <c r="C17" s="117"/>
      <c r="D17" s="117"/>
      <c r="E17" s="117"/>
      <c r="F17" s="117"/>
      <c r="G17" s="117"/>
      <c r="H17" s="117"/>
      <c r="I17" s="117"/>
      <c r="J17" s="117"/>
      <c r="K17" s="117"/>
    </row>
    <row r="18" spans="1:11" x14ac:dyDescent="0.25">
      <c r="B18" t="s">
        <v>823</v>
      </c>
    </row>
    <row r="20" spans="1:11" x14ac:dyDescent="0.25">
      <c r="B20" t="s">
        <v>824</v>
      </c>
      <c r="D20" s="28">
        <v>0.3</v>
      </c>
    </row>
    <row r="21" spans="1:11" x14ac:dyDescent="0.25">
      <c r="B21" t="s">
        <v>825</v>
      </c>
      <c r="D21" s="28">
        <v>0.4</v>
      </c>
    </row>
    <row r="22" spans="1:11" x14ac:dyDescent="0.25">
      <c r="B22" t="s">
        <v>826</v>
      </c>
      <c r="D22" s="28">
        <v>0.2</v>
      </c>
    </row>
    <row r="23" spans="1:11" x14ac:dyDescent="0.25">
      <c r="B23" t="s">
        <v>372</v>
      </c>
      <c r="D23" s="28">
        <v>0.05</v>
      </c>
    </row>
    <row r="24" spans="1:11" x14ac:dyDescent="0.25">
      <c r="B24" t="s">
        <v>827</v>
      </c>
      <c r="D24" s="28">
        <v>0.05</v>
      </c>
    </row>
  </sheetData>
  <mergeCells count="3">
    <mergeCell ref="B2:B3"/>
    <mergeCell ref="C2:J2"/>
    <mergeCell ref="K2:K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4"/>
  <sheetViews>
    <sheetView workbookViewId="0">
      <selection activeCell="C9" sqref="C9"/>
    </sheetView>
  </sheetViews>
  <sheetFormatPr defaultRowHeight="15" x14ac:dyDescent="0.25"/>
  <cols>
    <col min="2" max="2" width="69.85546875" bestFit="1" customWidth="1"/>
  </cols>
  <sheetData>
    <row r="1" spans="1:3" x14ac:dyDescent="0.25">
      <c r="A1" s="111">
        <v>1</v>
      </c>
      <c r="B1" s="112" t="s">
        <v>828</v>
      </c>
      <c r="C1" t="s">
        <v>829</v>
      </c>
    </row>
    <row r="2" spans="1:3" x14ac:dyDescent="0.25">
      <c r="A2" s="111">
        <v>2</v>
      </c>
      <c r="B2" s="112" t="s">
        <v>830</v>
      </c>
      <c r="C2" t="s">
        <v>831</v>
      </c>
    </row>
    <row r="3" spans="1:3" x14ac:dyDescent="0.25">
      <c r="A3" s="111">
        <v>3</v>
      </c>
      <c r="B3" s="112" t="s">
        <v>832</v>
      </c>
      <c r="C3" t="s">
        <v>831</v>
      </c>
    </row>
    <row r="4" spans="1:3" x14ac:dyDescent="0.25">
      <c r="A4" s="111">
        <v>4</v>
      </c>
      <c r="B4" s="112" t="s">
        <v>833</v>
      </c>
      <c r="C4" t="s">
        <v>831</v>
      </c>
    </row>
  </sheetData>
  <pageMargins left="0.7" right="0.7" top="0.75" bottom="0.75" header="0.3" footer="0.3"/>
  <pageSetup orientation="portrait"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6"/>
  <sheetViews>
    <sheetView topLeftCell="A16" workbookViewId="0">
      <selection activeCell="A15" sqref="A15"/>
    </sheetView>
  </sheetViews>
  <sheetFormatPr defaultColWidth="9.140625" defaultRowHeight="15" x14ac:dyDescent="0.25"/>
  <cols>
    <col min="1" max="1" width="49.42578125" style="46" customWidth="1"/>
    <col min="2" max="2" width="91.5703125" style="46" customWidth="1"/>
    <col min="3" max="3" width="40.5703125" style="46" customWidth="1"/>
    <col min="4" max="7" width="9.140625" style="46" customWidth="1"/>
    <col min="8" max="16384" width="9.140625" style="46"/>
  </cols>
  <sheetData>
    <row r="1" spans="1:3" ht="21" x14ac:dyDescent="0.35">
      <c r="B1" s="113" t="s">
        <v>972</v>
      </c>
    </row>
    <row r="2" spans="1:3" ht="21" x14ac:dyDescent="0.35">
      <c r="B2" s="113"/>
    </row>
    <row r="3" spans="1:3" s="229" customFormat="1" ht="96" customHeight="1" x14ac:dyDescent="0.3">
      <c r="A3" s="516" t="s">
        <v>973</v>
      </c>
      <c r="B3" s="516"/>
      <c r="C3" s="516"/>
    </row>
    <row r="4" spans="1:3" ht="18.75" x14ac:dyDescent="0.3">
      <c r="A4" s="114" t="s">
        <v>974</v>
      </c>
    </row>
    <row r="5" spans="1:3" ht="30" customHeight="1" x14ac:dyDescent="0.25">
      <c r="A5" s="515" t="s">
        <v>975</v>
      </c>
      <c r="B5" s="515"/>
      <c r="C5" s="515"/>
    </row>
    <row r="7" spans="1:3" x14ac:dyDescent="0.25">
      <c r="A7" s="61" t="s">
        <v>976</v>
      </c>
      <c r="B7" s="61" t="s">
        <v>977</v>
      </c>
      <c r="C7" s="61" t="s">
        <v>978</v>
      </c>
    </row>
    <row r="8" spans="1:3" x14ac:dyDescent="0.25">
      <c r="A8" s="62"/>
      <c r="B8" s="62"/>
      <c r="C8" s="62"/>
    </row>
    <row r="9" spans="1:3" ht="180" x14ac:dyDescent="0.25">
      <c r="A9" s="63" t="s">
        <v>979</v>
      </c>
      <c r="B9" s="64" t="s">
        <v>980</v>
      </c>
      <c r="C9" s="64" t="s">
        <v>981</v>
      </c>
    </row>
    <row r="10" spans="1:3" x14ac:dyDescent="0.25">
      <c r="A10" s="65"/>
      <c r="B10" s="62"/>
      <c r="C10" s="62"/>
    </row>
    <row r="11" spans="1:3" ht="150" x14ac:dyDescent="0.25">
      <c r="A11" s="63" t="s">
        <v>982</v>
      </c>
      <c r="B11" s="64" t="s">
        <v>983</v>
      </c>
      <c r="C11" s="64" t="s">
        <v>984</v>
      </c>
    </row>
    <row r="12" spans="1:3" ht="75" x14ac:dyDescent="0.25">
      <c r="A12" s="63" t="s">
        <v>985</v>
      </c>
      <c r="B12" s="64" t="s">
        <v>986</v>
      </c>
      <c r="C12" s="64" t="s">
        <v>987</v>
      </c>
    </row>
    <row r="13" spans="1:3" ht="270" x14ac:dyDescent="0.25">
      <c r="A13" s="63" t="s">
        <v>988</v>
      </c>
      <c r="B13" s="64" t="s">
        <v>989</v>
      </c>
      <c r="C13" s="64" t="s">
        <v>990</v>
      </c>
    </row>
    <row r="14" spans="1:3" ht="262.5" x14ac:dyDescent="0.25">
      <c r="A14" s="63" t="s">
        <v>991</v>
      </c>
      <c r="B14" s="64" t="s">
        <v>992</v>
      </c>
      <c r="C14" s="64"/>
    </row>
    <row r="15" spans="1:3" ht="30" x14ac:dyDescent="0.25">
      <c r="A15" s="63" t="s">
        <v>993</v>
      </c>
      <c r="B15" s="64" t="s">
        <v>994</v>
      </c>
      <c r="C15" s="64" t="s">
        <v>995</v>
      </c>
    </row>
    <row r="16" spans="1:3" ht="120" x14ac:dyDescent="0.25">
      <c r="A16" s="63" t="s">
        <v>996</v>
      </c>
      <c r="B16" s="64" t="s">
        <v>997</v>
      </c>
      <c r="C16" s="64" t="s">
        <v>998</v>
      </c>
    </row>
  </sheetData>
  <mergeCells count="2">
    <mergeCell ref="A5:C5"/>
    <mergeCell ref="A3:C3"/>
  </mergeCells>
  <pageMargins left="0.7" right="0.7" top="0.75" bottom="0.75" header="0.3" footer="0.3"/>
  <pageSetup orientation="portrait"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31"/>
  <sheetViews>
    <sheetView zoomScaleNormal="100" workbookViewId="0">
      <selection activeCell="A27" sqref="A27:XFD27"/>
    </sheetView>
  </sheetViews>
  <sheetFormatPr defaultRowHeight="15" x14ac:dyDescent="0.25"/>
  <cols>
    <col min="1" max="1" width="6.5703125" customWidth="1"/>
    <col min="2" max="2" width="23" customWidth="1"/>
    <col min="3" max="3" width="43.42578125" customWidth="1"/>
    <col min="4" max="4" width="38.5703125" customWidth="1"/>
  </cols>
  <sheetData>
    <row r="1" spans="1:4" ht="47.25" customHeight="1" x14ac:dyDescent="0.25">
      <c r="A1" s="594" t="s">
        <v>834</v>
      </c>
      <c r="B1" s="594"/>
      <c r="C1" s="594"/>
      <c r="D1" s="594"/>
    </row>
    <row r="2" spans="1:4" ht="31.5" x14ac:dyDescent="0.6">
      <c r="A2" s="138"/>
      <c r="B2" s="139"/>
      <c r="C2" s="144"/>
      <c r="D2" s="121"/>
    </row>
    <row r="3" spans="1:4" x14ac:dyDescent="0.25">
      <c r="A3" s="137" t="s">
        <v>695</v>
      </c>
      <c r="B3" s="140" t="s">
        <v>835</v>
      </c>
      <c r="C3" s="145" t="s">
        <v>836</v>
      </c>
      <c r="D3" s="141" t="s">
        <v>793</v>
      </c>
    </row>
    <row r="4" spans="1:4" ht="75" x14ac:dyDescent="0.25">
      <c r="A4" s="122">
        <v>1</v>
      </c>
      <c r="B4" s="118" t="s">
        <v>837</v>
      </c>
      <c r="C4" s="123" t="s">
        <v>838</v>
      </c>
      <c r="D4" s="124" t="s">
        <v>839</v>
      </c>
    </row>
    <row r="5" spans="1:4" ht="105" x14ac:dyDescent="0.25">
      <c r="A5" s="122">
        <v>2</v>
      </c>
      <c r="B5" s="118" t="s">
        <v>840</v>
      </c>
      <c r="C5" s="123" t="s">
        <v>841</v>
      </c>
      <c r="D5" s="124" t="s">
        <v>842</v>
      </c>
    </row>
    <row r="6" spans="1:4" ht="120" x14ac:dyDescent="0.25">
      <c r="A6" s="122">
        <v>3</v>
      </c>
      <c r="B6" s="118" t="s">
        <v>843</v>
      </c>
      <c r="C6" s="125" t="s">
        <v>844</v>
      </c>
      <c r="D6" s="126" t="s">
        <v>845</v>
      </c>
    </row>
    <row r="7" spans="1:4" ht="60" x14ac:dyDescent="0.25">
      <c r="A7" s="122">
        <v>4</v>
      </c>
      <c r="B7" s="118" t="s">
        <v>248</v>
      </c>
      <c r="C7" s="125" t="s">
        <v>846</v>
      </c>
      <c r="D7" s="126" t="s">
        <v>847</v>
      </c>
    </row>
    <row r="8" spans="1:4" s="117" customFormat="1" ht="90" x14ac:dyDescent="0.25">
      <c r="A8" s="122"/>
      <c r="B8" s="118" t="s">
        <v>848</v>
      </c>
      <c r="C8" s="125" t="s">
        <v>849</v>
      </c>
      <c r="D8" s="126" t="s">
        <v>850</v>
      </c>
    </row>
    <row r="9" spans="1:4" ht="105" x14ac:dyDescent="0.25">
      <c r="A9" s="122">
        <v>5</v>
      </c>
      <c r="B9" s="118" t="s">
        <v>851</v>
      </c>
      <c r="C9" s="125" t="s">
        <v>852</v>
      </c>
      <c r="D9" s="126" t="s">
        <v>853</v>
      </c>
    </row>
    <row r="10" spans="1:4" ht="105" x14ac:dyDescent="0.25">
      <c r="A10" s="122">
        <v>6</v>
      </c>
      <c r="B10" s="118" t="s">
        <v>854</v>
      </c>
      <c r="C10" s="125" t="s">
        <v>855</v>
      </c>
      <c r="D10" s="126" t="s">
        <v>856</v>
      </c>
    </row>
    <row r="11" spans="1:4" ht="105" x14ac:dyDescent="0.25">
      <c r="A11" s="122">
        <v>7</v>
      </c>
      <c r="B11" s="118" t="s">
        <v>857</v>
      </c>
      <c r="C11" s="125" t="s">
        <v>858</v>
      </c>
      <c r="D11" s="124" t="s">
        <v>859</v>
      </c>
    </row>
    <row r="12" spans="1:4" ht="75" x14ac:dyDescent="0.25">
      <c r="A12" s="127">
        <v>8</v>
      </c>
      <c r="B12" s="118" t="s">
        <v>860</v>
      </c>
      <c r="C12" s="125" t="s">
        <v>861</v>
      </c>
      <c r="D12" s="126" t="s">
        <v>862</v>
      </c>
    </row>
    <row r="13" spans="1:4" ht="90" x14ac:dyDescent="0.25">
      <c r="A13" s="127">
        <v>9</v>
      </c>
      <c r="B13" s="118" t="s">
        <v>863</v>
      </c>
      <c r="C13" s="123" t="s">
        <v>864</v>
      </c>
      <c r="D13" s="126" t="s">
        <v>865</v>
      </c>
    </row>
    <row r="14" spans="1:4" ht="45" x14ac:dyDescent="0.25">
      <c r="A14" s="128">
        <v>10</v>
      </c>
      <c r="B14" s="119" t="s">
        <v>866</v>
      </c>
      <c r="C14" s="199" t="s">
        <v>867</v>
      </c>
      <c r="D14" s="126" t="s">
        <v>868</v>
      </c>
    </row>
    <row r="15" spans="1:4" ht="30" x14ac:dyDescent="0.25">
      <c r="A15" s="127">
        <v>11</v>
      </c>
      <c r="B15" s="118" t="s">
        <v>869</v>
      </c>
      <c r="C15" s="123" t="s">
        <v>870</v>
      </c>
      <c r="D15" s="124" t="s">
        <v>868</v>
      </c>
    </row>
    <row r="16" spans="1:4" ht="105" x14ac:dyDescent="0.25">
      <c r="A16" s="200">
        <v>12</v>
      </c>
      <c r="B16" s="62" t="s">
        <v>871</v>
      </c>
      <c r="C16" s="123" t="s">
        <v>872</v>
      </c>
      <c r="D16" s="201" t="s">
        <v>873</v>
      </c>
    </row>
    <row r="17" spans="1:4" ht="120" x14ac:dyDescent="0.25">
      <c r="A17" s="127">
        <v>13</v>
      </c>
      <c r="B17" s="118" t="s">
        <v>874</v>
      </c>
      <c r="C17" s="123" t="s">
        <v>875</v>
      </c>
      <c r="D17" s="124" t="s">
        <v>876</v>
      </c>
    </row>
    <row r="18" spans="1:4" ht="75" x14ac:dyDescent="0.25">
      <c r="A18" s="127">
        <v>14</v>
      </c>
      <c r="B18" s="142" t="s">
        <v>877</v>
      </c>
      <c r="C18" s="129" t="s">
        <v>878</v>
      </c>
      <c r="D18" s="124" t="s">
        <v>876</v>
      </c>
    </row>
    <row r="19" spans="1:4" ht="135" x14ac:dyDescent="0.25">
      <c r="A19" s="127">
        <v>15</v>
      </c>
      <c r="B19" s="142" t="s">
        <v>879</v>
      </c>
      <c r="C19" s="129" t="s">
        <v>880</v>
      </c>
      <c r="D19" s="124" t="s">
        <v>876</v>
      </c>
    </row>
    <row r="20" spans="1:4" ht="150" x14ac:dyDescent="0.25">
      <c r="A20" s="127">
        <v>16</v>
      </c>
      <c r="B20" s="142" t="s">
        <v>881</v>
      </c>
      <c r="C20" s="130" t="s">
        <v>882</v>
      </c>
      <c r="D20" s="124" t="s">
        <v>883</v>
      </c>
    </row>
    <row r="21" spans="1:4" ht="45" x14ac:dyDescent="0.25">
      <c r="A21" s="127">
        <v>17</v>
      </c>
      <c r="B21" s="142" t="s">
        <v>884</v>
      </c>
      <c r="C21" s="129" t="s">
        <v>885</v>
      </c>
      <c r="D21" s="124" t="s">
        <v>876</v>
      </c>
    </row>
    <row r="22" spans="1:4" ht="45" x14ac:dyDescent="0.25">
      <c r="A22" s="127">
        <v>18</v>
      </c>
      <c r="B22" s="142" t="s">
        <v>886</v>
      </c>
      <c r="C22" s="129" t="s">
        <v>887</v>
      </c>
      <c r="D22" s="124" t="s">
        <v>876</v>
      </c>
    </row>
    <row r="23" spans="1:4" ht="180" x14ac:dyDescent="0.25">
      <c r="A23" s="127">
        <v>19</v>
      </c>
      <c r="B23" s="142" t="s">
        <v>888</v>
      </c>
      <c r="C23" s="130" t="s">
        <v>889</v>
      </c>
      <c r="D23" s="126" t="s">
        <v>890</v>
      </c>
    </row>
    <row r="24" spans="1:4" s="202" customFormat="1" ht="60.75" customHeight="1" x14ac:dyDescent="0.25">
      <c r="A24" s="128">
        <v>20</v>
      </c>
      <c r="B24" s="143" t="s">
        <v>891</v>
      </c>
      <c r="C24" s="131" t="s">
        <v>892</v>
      </c>
      <c r="D24" s="126" t="s">
        <v>893</v>
      </c>
    </row>
    <row r="25" spans="1:4" ht="45" x14ac:dyDescent="0.25">
      <c r="A25" s="128">
        <v>21</v>
      </c>
      <c r="B25" s="143" t="s">
        <v>894</v>
      </c>
      <c r="C25" s="132" t="s">
        <v>895</v>
      </c>
      <c r="D25" s="126" t="s">
        <v>896</v>
      </c>
    </row>
    <row r="26" spans="1:4" ht="105" x14ac:dyDescent="0.25">
      <c r="A26" s="128">
        <v>22</v>
      </c>
      <c r="B26" s="143" t="s">
        <v>897</v>
      </c>
      <c r="C26" s="131" t="s">
        <v>898</v>
      </c>
      <c r="D26" s="126" t="s">
        <v>899</v>
      </c>
    </row>
    <row r="27" spans="1:4" ht="150" x14ac:dyDescent="0.25">
      <c r="A27" s="128">
        <v>23</v>
      </c>
      <c r="B27" s="143" t="s">
        <v>900</v>
      </c>
      <c r="C27" s="132" t="s">
        <v>901</v>
      </c>
      <c r="D27" s="126" t="s">
        <v>902</v>
      </c>
    </row>
    <row r="28" spans="1:4" ht="75" x14ac:dyDescent="0.25">
      <c r="A28" s="128">
        <v>24</v>
      </c>
      <c r="B28" s="143" t="s">
        <v>903</v>
      </c>
      <c r="C28" s="131" t="s">
        <v>904</v>
      </c>
      <c r="D28" s="126" t="s">
        <v>905</v>
      </c>
    </row>
    <row r="29" spans="1:4" ht="90" x14ac:dyDescent="0.25">
      <c r="A29" s="128">
        <v>25</v>
      </c>
      <c r="B29" s="143" t="s">
        <v>906</v>
      </c>
      <c r="C29" s="131" t="s">
        <v>907</v>
      </c>
      <c r="D29" s="133"/>
    </row>
    <row r="30" spans="1:4" ht="63" x14ac:dyDescent="0.25">
      <c r="A30" s="134">
        <v>26</v>
      </c>
      <c r="B30" s="120" t="s">
        <v>135</v>
      </c>
      <c r="C30" s="135" t="s">
        <v>908</v>
      </c>
      <c r="D30" s="136" t="s">
        <v>876</v>
      </c>
    </row>
    <row r="31" spans="1:4" ht="78.75" x14ac:dyDescent="0.25">
      <c r="A31" s="134">
        <v>27</v>
      </c>
      <c r="B31" s="120" t="s">
        <v>909</v>
      </c>
      <c r="C31" s="135" t="s">
        <v>910</v>
      </c>
      <c r="D31" s="136"/>
    </row>
  </sheetData>
  <mergeCells count="1">
    <mergeCell ref="A1:D1"/>
  </mergeCells>
  <pageMargins left="0.7" right="0.7" top="0.75" bottom="0.75" header="0.3" footer="0.3"/>
  <pageSetup orientation="portrait"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F3:I6"/>
  <sheetViews>
    <sheetView workbookViewId="0">
      <selection activeCell="I6" sqref="I6"/>
    </sheetView>
  </sheetViews>
  <sheetFormatPr defaultRowHeight="15" x14ac:dyDescent="0.25"/>
  <sheetData>
    <row r="3" spans="6:9" x14ac:dyDescent="0.25">
      <c r="G3" t="s">
        <v>911</v>
      </c>
      <c r="H3" t="s">
        <v>912</v>
      </c>
    </row>
    <row r="4" spans="6:9" x14ac:dyDescent="0.25">
      <c r="F4" t="s">
        <v>63</v>
      </c>
      <c r="G4">
        <v>3</v>
      </c>
      <c r="H4">
        <v>2</v>
      </c>
      <c r="I4">
        <f>G4*H4*40</f>
        <v>240</v>
      </c>
    </row>
    <row r="5" spans="6:9" x14ac:dyDescent="0.25">
      <c r="F5" t="s">
        <v>913</v>
      </c>
      <c r="G5">
        <v>5</v>
      </c>
      <c r="H5">
        <v>2</v>
      </c>
      <c r="I5" s="14">
        <f>G5*H5*40</f>
        <v>400</v>
      </c>
    </row>
    <row r="6" spans="6:9" x14ac:dyDescent="0.25">
      <c r="F6" t="s">
        <v>914</v>
      </c>
      <c r="G6">
        <v>8</v>
      </c>
      <c r="H6">
        <v>2</v>
      </c>
      <c r="I6" s="14">
        <f>G6*H6*40</f>
        <v>640</v>
      </c>
    </row>
  </sheetData>
  <pageMargins left="0.7" right="0.7" top="0.75" bottom="0.75" header="0.3" footer="0.3"/>
  <pageSetup orientation="portrait"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3:AO19"/>
  <sheetViews>
    <sheetView zoomScale="85" zoomScaleNormal="85" workbookViewId="0">
      <selection activeCell="A19" sqref="A19"/>
    </sheetView>
  </sheetViews>
  <sheetFormatPr defaultColWidth="3.85546875" defaultRowHeight="15" x14ac:dyDescent="0.25"/>
  <cols>
    <col min="1" max="1" width="13.42578125" customWidth="1"/>
    <col min="2" max="2" width="43.42578125" bestFit="1" customWidth="1"/>
    <col min="3" max="27" width="4" customWidth="1"/>
    <col min="38" max="38" width="7.42578125" bestFit="1" customWidth="1"/>
    <col min="41" max="41" width="7.42578125" bestFit="1" customWidth="1"/>
  </cols>
  <sheetData>
    <row r="3" spans="1:41" x14ac:dyDescent="0.25">
      <c r="C3" t="s">
        <v>915</v>
      </c>
    </row>
    <row r="5" spans="1:41" s="24" customFormat="1" ht="30" x14ac:dyDescent="0.25">
      <c r="C5" s="25">
        <v>42887</v>
      </c>
      <c r="D5" s="26">
        <v>42917</v>
      </c>
      <c r="E5" s="26">
        <v>42948</v>
      </c>
      <c r="F5" s="26">
        <v>42979</v>
      </c>
      <c r="G5" s="26">
        <v>43009</v>
      </c>
      <c r="H5" s="26">
        <v>43040</v>
      </c>
      <c r="I5" s="27">
        <v>43070</v>
      </c>
      <c r="J5" s="25">
        <v>43101</v>
      </c>
      <c r="K5" s="26">
        <v>43132</v>
      </c>
      <c r="L5" s="32">
        <v>43160</v>
      </c>
      <c r="M5" s="26">
        <v>43191</v>
      </c>
      <c r="N5" s="26">
        <v>43221</v>
      </c>
      <c r="O5" s="26">
        <v>43252</v>
      </c>
      <c r="P5" s="26">
        <v>43282</v>
      </c>
      <c r="Q5" s="26">
        <v>43313</v>
      </c>
      <c r="R5" s="26">
        <v>43344</v>
      </c>
      <c r="S5" s="26">
        <v>43374</v>
      </c>
      <c r="T5" s="26">
        <v>43405</v>
      </c>
      <c r="U5" s="27">
        <v>43435</v>
      </c>
      <c r="V5" s="25">
        <v>43466</v>
      </c>
      <c r="W5" s="26">
        <v>43497</v>
      </c>
      <c r="X5" s="26">
        <v>43525</v>
      </c>
      <c r="Y5" s="26">
        <v>43556</v>
      </c>
      <c r="Z5" s="26">
        <v>43586</v>
      </c>
      <c r="AA5" s="32">
        <v>43617</v>
      </c>
      <c r="AB5" s="33">
        <v>43647</v>
      </c>
      <c r="AC5" s="33">
        <v>43678</v>
      </c>
      <c r="AD5" s="33">
        <v>43709</v>
      </c>
      <c r="AE5" s="33">
        <v>43739</v>
      </c>
      <c r="AF5" s="33">
        <v>43770</v>
      </c>
      <c r="AG5" s="34">
        <v>43800</v>
      </c>
      <c r="AH5" s="35"/>
    </row>
    <row r="6" spans="1:41" x14ac:dyDescent="0.25">
      <c r="AJ6" t="s">
        <v>916</v>
      </c>
      <c r="AL6" t="s">
        <v>917</v>
      </c>
    </row>
    <row r="7" spans="1:41" x14ac:dyDescent="0.25">
      <c r="A7" s="15" t="e">
        <f>#REF!</f>
        <v>#REF!</v>
      </c>
      <c r="B7" s="31" t="s">
        <v>918</v>
      </c>
      <c r="C7">
        <v>2</v>
      </c>
      <c r="D7" s="14">
        <v>2</v>
      </c>
      <c r="E7" s="14">
        <v>4</v>
      </c>
      <c r="F7" s="14">
        <v>4</v>
      </c>
      <c r="G7" s="14">
        <v>6</v>
      </c>
      <c r="H7" s="14">
        <v>6</v>
      </c>
      <c r="I7" s="14">
        <v>8</v>
      </c>
      <c r="J7" s="14">
        <v>8</v>
      </c>
      <c r="K7" s="14">
        <v>8</v>
      </c>
      <c r="L7" s="14">
        <v>8</v>
      </c>
      <c r="M7" s="14">
        <v>8</v>
      </c>
      <c r="N7" s="14">
        <v>8</v>
      </c>
      <c r="O7" s="14">
        <v>8</v>
      </c>
      <c r="P7" s="14">
        <v>8</v>
      </c>
      <c r="Q7" s="14">
        <v>8</v>
      </c>
      <c r="R7" s="14">
        <v>8</v>
      </c>
      <c r="S7" s="14">
        <v>8</v>
      </c>
      <c r="T7" s="14">
        <v>8</v>
      </c>
      <c r="U7" s="14">
        <v>6</v>
      </c>
      <c r="V7" s="14">
        <v>6</v>
      </c>
      <c r="W7" s="14">
        <v>5</v>
      </c>
      <c r="X7" s="14">
        <v>4</v>
      </c>
      <c r="Y7" s="14">
        <v>3</v>
      </c>
      <c r="Z7" s="14">
        <v>3</v>
      </c>
      <c r="AA7" s="14">
        <v>3</v>
      </c>
      <c r="AB7" s="14"/>
      <c r="AC7" s="14"/>
      <c r="AD7" s="14"/>
      <c r="AE7" s="14"/>
      <c r="AF7" s="14"/>
      <c r="AG7" s="14"/>
      <c r="AJ7" s="14">
        <f t="shared" ref="AJ7:AJ12" si="0">SUM(C7:AI7)</f>
        <v>150</v>
      </c>
      <c r="AL7" s="14" t="e">
        <f>#REF!*25</f>
        <v>#REF!</v>
      </c>
      <c r="AO7">
        <f t="shared" ref="AO7:AO12" si="1">AJ7*8*172</f>
        <v>206400</v>
      </c>
    </row>
    <row r="8" spans="1:41" x14ac:dyDescent="0.25">
      <c r="A8" s="15" t="e">
        <f>#REF!</f>
        <v>#REF!</v>
      </c>
      <c r="B8" s="31" t="s">
        <v>56</v>
      </c>
      <c r="C8">
        <v>1</v>
      </c>
      <c r="D8" s="14">
        <v>2</v>
      </c>
      <c r="E8" s="14">
        <v>2</v>
      </c>
      <c r="F8" s="14">
        <v>3</v>
      </c>
      <c r="G8" s="14">
        <v>3</v>
      </c>
      <c r="H8" s="14">
        <v>3</v>
      </c>
      <c r="I8" s="14">
        <v>4</v>
      </c>
      <c r="J8" s="14">
        <v>4</v>
      </c>
      <c r="K8" s="14">
        <v>4</v>
      </c>
      <c r="L8" s="14">
        <v>4</v>
      </c>
      <c r="M8" s="14">
        <v>4</v>
      </c>
      <c r="N8" s="14">
        <v>4</v>
      </c>
      <c r="O8" s="14">
        <v>4</v>
      </c>
      <c r="P8" s="14">
        <v>4</v>
      </c>
      <c r="Q8" s="14">
        <v>4</v>
      </c>
      <c r="R8" s="14">
        <v>4</v>
      </c>
      <c r="S8" s="14">
        <v>4</v>
      </c>
      <c r="T8" s="14">
        <v>3</v>
      </c>
      <c r="U8" s="14">
        <v>3</v>
      </c>
      <c r="V8" s="14">
        <v>3</v>
      </c>
      <c r="W8" s="14">
        <v>2</v>
      </c>
      <c r="X8" s="14">
        <v>2</v>
      </c>
      <c r="Y8" s="14">
        <v>2</v>
      </c>
      <c r="Z8" s="14">
        <v>1</v>
      </c>
      <c r="AA8" s="14">
        <v>1</v>
      </c>
      <c r="AB8" s="14"/>
      <c r="AC8" s="14"/>
      <c r="AD8" s="14"/>
      <c r="AE8" s="14"/>
      <c r="AF8" s="14"/>
      <c r="AG8" s="14"/>
      <c r="AJ8" s="14">
        <f t="shared" si="0"/>
        <v>75</v>
      </c>
      <c r="AL8" s="14" t="e">
        <f>#REF!*25</f>
        <v>#REF!</v>
      </c>
      <c r="AO8" s="14">
        <f t="shared" si="1"/>
        <v>103200</v>
      </c>
    </row>
    <row r="9" spans="1:41" x14ac:dyDescent="0.25">
      <c r="A9" s="15" t="e">
        <f>#REF!</f>
        <v>#REF!</v>
      </c>
      <c r="B9" s="31" t="s">
        <v>919</v>
      </c>
      <c r="C9">
        <v>1</v>
      </c>
      <c r="D9" s="14">
        <v>1</v>
      </c>
      <c r="E9" s="14">
        <v>1</v>
      </c>
      <c r="F9" s="14">
        <v>1</v>
      </c>
      <c r="G9" s="14">
        <v>1</v>
      </c>
      <c r="H9" s="14">
        <v>1</v>
      </c>
      <c r="I9" s="14">
        <v>1</v>
      </c>
      <c r="J9" s="14">
        <v>1</v>
      </c>
      <c r="K9" s="14">
        <v>1</v>
      </c>
      <c r="L9" s="14">
        <v>1</v>
      </c>
      <c r="M9" s="14">
        <v>1</v>
      </c>
      <c r="N9" s="14">
        <v>1</v>
      </c>
      <c r="O9" s="14">
        <v>1</v>
      </c>
      <c r="P9" s="14">
        <v>1</v>
      </c>
      <c r="Q9" s="14">
        <v>1</v>
      </c>
      <c r="R9" s="14">
        <v>1</v>
      </c>
      <c r="S9" s="14">
        <v>1</v>
      </c>
      <c r="T9" s="14">
        <v>1</v>
      </c>
      <c r="U9" s="14">
        <v>1</v>
      </c>
      <c r="V9" s="14">
        <v>1</v>
      </c>
      <c r="W9" s="14">
        <v>1</v>
      </c>
      <c r="X9" s="14">
        <v>1</v>
      </c>
      <c r="Y9" s="14">
        <v>1</v>
      </c>
      <c r="Z9" s="14">
        <v>1</v>
      </c>
      <c r="AA9" s="14">
        <v>1</v>
      </c>
      <c r="AB9" s="14"/>
      <c r="AC9" s="14"/>
      <c r="AD9" s="14"/>
      <c r="AE9" s="14"/>
      <c r="AF9" s="14"/>
      <c r="AG9" s="14"/>
      <c r="AJ9" s="14">
        <f t="shared" si="0"/>
        <v>25</v>
      </c>
      <c r="AL9" s="14" t="e">
        <f>#REF!*25</f>
        <v>#REF!</v>
      </c>
      <c r="AO9" s="14">
        <f t="shared" si="1"/>
        <v>34400</v>
      </c>
    </row>
    <row r="10" spans="1:41" x14ac:dyDescent="0.25">
      <c r="A10" s="15" t="e">
        <f>#REF!</f>
        <v>#REF!</v>
      </c>
      <c r="B10" s="31" t="s">
        <v>920</v>
      </c>
      <c r="C10">
        <v>1</v>
      </c>
      <c r="D10" s="14">
        <v>1</v>
      </c>
      <c r="E10" s="14">
        <v>2</v>
      </c>
      <c r="F10" s="14">
        <v>2</v>
      </c>
      <c r="G10" s="14">
        <v>2</v>
      </c>
      <c r="H10" s="14">
        <v>3</v>
      </c>
      <c r="I10" s="14">
        <v>3</v>
      </c>
      <c r="J10" s="14">
        <v>3</v>
      </c>
      <c r="K10" s="14">
        <v>3</v>
      </c>
      <c r="L10" s="14">
        <v>3</v>
      </c>
      <c r="M10" s="14">
        <v>3</v>
      </c>
      <c r="N10" s="14">
        <v>3</v>
      </c>
      <c r="O10" s="14">
        <v>3</v>
      </c>
      <c r="P10" s="14">
        <v>3</v>
      </c>
      <c r="Q10" s="14">
        <v>3</v>
      </c>
      <c r="R10" s="14">
        <v>2</v>
      </c>
      <c r="S10" s="14">
        <v>2</v>
      </c>
      <c r="T10" s="14">
        <v>1</v>
      </c>
      <c r="U10" s="14">
        <v>1</v>
      </c>
      <c r="V10" s="14">
        <v>1</v>
      </c>
      <c r="W10" s="14">
        <v>1</v>
      </c>
      <c r="X10" s="14">
        <v>1</v>
      </c>
      <c r="Y10" s="14">
        <v>1</v>
      </c>
      <c r="Z10" s="14">
        <v>1</v>
      </c>
      <c r="AA10" s="36">
        <v>1</v>
      </c>
      <c r="AB10" s="14"/>
      <c r="AC10" s="14"/>
      <c r="AD10" s="14"/>
      <c r="AE10" s="14"/>
      <c r="AF10" s="14"/>
      <c r="AG10" s="14"/>
      <c r="AJ10" s="14">
        <f t="shared" si="0"/>
        <v>50</v>
      </c>
      <c r="AL10" s="14" t="e">
        <f>#REF!*25</f>
        <v>#REF!</v>
      </c>
      <c r="AO10" s="14">
        <f t="shared" si="1"/>
        <v>68800</v>
      </c>
    </row>
    <row r="11" spans="1:41" x14ac:dyDescent="0.25">
      <c r="A11" s="15" t="e">
        <f>#REF!</f>
        <v>#REF!</v>
      </c>
      <c r="B11" s="30" t="s">
        <v>921</v>
      </c>
      <c r="C11">
        <v>1</v>
      </c>
      <c r="D11" s="14">
        <v>1</v>
      </c>
      <c r="E11" s="14">
        <v>2</v>
      </c>
      <c r="F11" s="14">
        <v>2</v>
      </c>
      <c r="G11" s="14">
        <v>4</v>
      </c>
      <c r="H11" s="14">
        <v>4</v>
      </c>
      <c r="I11" s="14">
        <v>4</v>
      </c>
      <c r="J11" s="14">
        <v>4</v>
      </c>
      <c r="K11" s="14">
        <v>6</v>
      </c>
      <c r="L11" s="14">
        <v>6</v>
      </c>
      <c r="M11" s="14">
        <v>6</v>
      </c>
      <c r="N11" s="14">
        <v>6</v>
      </c>
      <c r="O11" s="14">
        <v>6</v>
      </c>
      <c r="P11" s="14">
        <v>4</v>
      </c>
      <c r="Q11" s="14">
        <v>4</v>
      </c>
      <c r="R11" s="14">
        <v>3</v>
      </c>
      <c r="S11" s="14">
        <v>3</v>
      </c>
      <c r="T11" s="14">
        <v>3</v>
      </c>
      <c r="U11" s="14">
        <v>2</v>
      </c>
      <c r="V11" s="14">
        <v>1</v>
      </c>
      <c r="W11" s="14">
        <v>1</v>
      </c>
      <c r="X11" s="14">
        <v>1</v>
      </c>
      <c r="Y11" s="14">
        <v>1</v>
      </c>
      <c r="Z11" s="14"/>
      <c r="AA11" s="14"/>
      <c r="AB11" s="14"/>
      <c r="AC11" s="14"/>
      <c r="AD11" s="14"/>
      <c r="AE11" s="14"/>
      <c r="AF11" s="14"/>
      <c r="AG11" s="14"/>
      <c r="AJ11" s="14">
        <f t="shared" si="0"/>
        <v>75</v>
      </c>
      <c r="AL11" s="14" t="e">
        <f>#REF!*25</f>
        <v>#REF!</v>
      </c>
      <c r="AO11" s="14">
        <f t="shared" si="1"/>
        <v>103200</v>
      </c>
    </row>
    <row r="12" spans="1:41" x14ac:dyDescent="0.25">
      <c r="A12" s="15" t="e">
        <f>#REF!</f>
        <v>#REF!</v>
      </c>
      <c r="B12" s="30" t="s">
        <v>922</v>
      </c>
      <c r="C12">
        <v>1</v>
      </c>
      <c r="D12" s="14">
        <v>2</v>
      </c>
      <c r="E12" s="14">
        <v>2</v>
      </c>
      <c r="F12" s="14">
        <v>4</v>
      </c>
      <c r="G12" s="14">
        <v>5</v>
      </c>
      <c r="H12" s="14">
        <v>5</v>
      </c>
      <c r="I12" s="14">
        <v>5</v>
      </c>
      <c r="J12" s="14">
        <v>5</v>
      </c>
      <c r="K12" s="14">
        <v>5</v>
      </c>
      <c r="L12" s="14">
        <v>5</v>
      </c>
      <c r="M12" s="14">
        <v>5</v>
      </c>
      <c r="N12" s="14">
        <v>5</v>
      </c>
      <c r="O12" s="14">
        <v>4</v>
      </c>
      <c r="P12" s="14">
        <v>4</v>
      </c>
      <c r="Q12" s="14">
        <v>4</v>
      </c>
      <c r="R12" s="14">
        <v>3</v>
      </c>
      <c r="S12" s="14">
        <v>3</v>
      </c>
      <c r="T12" s="14">
        <v>3</v>
      </c>
      <c r="U12" s="14">
        <v>3</v>
      </c>
      <c r="V12" s="14">
        <v>1</v>
      </c>
      <c r="W12" s="14">
        <v>1</v>
      </c>
      <c r="X12" s="14"/>
      <c r="Y12" s="14"/>
      <c r="Z12" s="14"/>
      <c r="AA12" s="14"/>
      <c r="AB12" s="14"/>
      <c r="AC12" s="14"/>
      <c r="AD12" s="14"/>
      <c r="AE12" s="14"/>
      <c r="AF12" s="14"/>
      <c r="AG12" s="14"/>
      <c r="AJ12" s="14">
        <f t="shared" si="0"/>
        <v>75</v>
      </c>
      <c r="AL12" s="14" t="e">
        <f>#REF!*25</f>
        <v>#REF!</v>
      </c>
      <c r="AO12" s="14">
        <f t="shared" si="1"/>
        <v>103200</v>
      </c>
    </row>
    <row r="14" spans="1:41" x14ac:dyDescent="0.25">
      <c r="B14" t="s">
        <v>923</v>
      </c>
      <c r="C14">
        <f>SUM(C7:C13)</f>
        <v>7</v>
      </c>
      <c r="D14" s="14">
        <f t="shared" ref="D14:AA14" si="2">SUM(D7:D13)</f>
        <v>9</v>
      </c>
      <c r="E14" s="14">
        <f t="shared" si="2"/>
        <v>13</v>
      </c>
      <c r="F14" s="14">
        <f t="shared" si="2"/>
        <v>16</v>
      </c>
      <c r="G14" s="14">
        <f t="shared" si="2"/>
        <v>21</v>
      </c>
      <c r="H14" s="14">
        <f t="shared" si="2"/>
        <v>22</v>
      </c>
      <c r="I14" s="14">
        <f t="shared" si="2"/>
        <v>25</v>
      </c>
      <c r="J14" s="14">
        <f t="shared" si="2"/>
        <v>25</v>
      </c>
      <c r="K14" s="14">
        <f t="shared" si="2"/>
        <v>27</v>
      </c>
      <c r="L14" s="14">
        <f t="shared" si="2"/>
        <v>27</v>
      </c>
      <c r="M14" s="14">
        <f t="shared" si="2"/>
        <v>27</v>
      </c>
      <c r="N14" s="14">
        <f t="shared" si="2"/>
        <v>27</v>
      </c>
      <c r="O14" s="14">
        <f t="shared" si="2"/>
        <v>26</v>
      </c>
      <c r="P14" s="14">
        <f t="shared" si="2"/>
        <v>24</v>
      </c>
      <c r="Q14" s="14">
        <f t="shared" si="2"/>
        <v>24</v>
      </c>
      <c r="R14" s="14">
        <f t="shared" si="2"/>
        <v>21</v>
      </c>
      <c r="S14" s="14">
        <f t="shared" si="2"/>
        <v>21</v>
      </c>
      <c r="T14" s="14">
        <f t="shared" si="2"/>
        <v>19</v>
      </c>
      <c r="U14" s="14">
        <f t="shared" si="2"/>
        <v>16</v>
      </c>
      <c r="V14" s="14">
        <f t="shared" si="2"/>
        <v>13</v>
      </c>
      <c r="W14" s="14">
        <f t="shared" si="2"/>
        <v>11</v>
      </c>
      <c r="X14" s="14">
        <f t="shared" si="2"/>
        <v>9</v>
      </c>
      <c r="Y14" s="14">
        <f t="shared" si="2"/>
        <v>8</v>
      </c>
      <c r="Z14" s="14">
        <f t="shared" si="2"/>
        <v>6</v>
      </c>
      <c r="AA14" s="14">
        <f t="shared" si="2"/>
        <v>6</v>
      </c>
      <c r="AJ14">
        <f>SUM(AJ7:AJ13)</f>
        <v>450</v>
      </c>
      <c r="AL14" t="e">
        <f>SUM(AL7:AL13)</f>
        <v>#REF!</v>
      </c>
      <c r="AO14">
        <f>SUM(AO7:AO13)</f>
        <v>619200</v>
      </c>
    </row>
    <row r="15" spans="1:41" ht="23.45" customHeight="1" x14ac:dyDescent="0.25">
      <c r="B15" t="s">
        <v>924</v>
      </c>
      <c r="C15" s="37">
        <f>C14*8</f>
        <v>56</v>
      </c>
      <c r="D15" s="37">
        <f t="shared" ref="D15:AA15" si="3">D14*8</f>
        <v>72</v>
      </c>
      <c r="E15" s="37">
        <f t="shared" si="3"/>
        <v>104</v>
      </c>
      <c r="F15" s="37">
        <f t="shared" si="3"/>
        <v>128</v>
      </c>
      <c r="G15" s="37">
        <f t="shared" si="3"/>
        <v>168</v>
      </c>
      <c r="H15" s="37">
        <f t="shared" si="3"/>
        <v>176</v>
      </c>
      <c r="I15" s="37">
        <f t="shared" si="3"/>
        <v>200</v>
      </c>
      <c r="J15" s="37">
        <f t="shared" si="3"/>
        <v>200</v>
      </c>
      <c r="K15" s="37">
        <f t="shared" si="3"/>
        <v>216</v>
      </c>
      <c r="L15" s="37">
        <f t="shared" si="3"/>
        <v>216</v>
      </c>
      <c r="M15" s="37">
        <f t="shared" si="3"/>
        <v>216</v>
      </c>
      <c r="N15" s="37">
        <f t="shared" si="3"/>
        <v>216</v>
      </c>
      <c r="O15" s="37">
        <f t="shared" si="3"/>
        <v>208</v>
      </c>
      <c r="P15" s="37">
        <f t="shared" si="3"/>
        <v>192</v>
      </c>
      <c r="Q15" s="37">
        <f t="shared" si="3"/>
        <v>192</v>
      </c>
      <c r="R15" s="37">
        <f t="shared" si="3"/>
        <v>168</v>
      </c>
      <c r="S15" s="37">
        <f t="shared" si="3"/>
        <v>168</v>
      </c>
      <c r="T15" s="37">
        <f t="shared" si="3"/>
        <v>152</v>
      </c>
      <c r="U15" s="37">
        <f t="shared" si="3"/>
        <v>128</v>
      </c>
      <c r="V15" s="37">
        <f t="shared" si="3"/>
        <v>104</v>
      </c>
      <c r="W15" s="37">
        <f t="shared" si="3"/>
        <v>88</v>
      </c>
      <c r="X15" s="37">
        <f t="shared" si="3"/>
        <v>72</v>
      </c>
      <c r="Y15" s="37">
        <f t="shared" si="3"/>
        <v>64</v>
      </c>
      <c r="Z15" s="37">
        <f t="shared" si="3"/>
        <v>48</v>
      </c>
      <c r="AA15" s="37">
        <f t="shared" si="3"/>
        <v>48</v>
      </c>
    </row>
    <row r="16" spans="1:41" s="14" customFormat="1" x14ac:dyDescent="0.25">
      <c r="B16" s="14" t="s">
        <v>925</v>
      </c>
      <c r="C16" s="14">
        <f>C15*172</f>
        <v>9632</v>
      </c>
      <c r="D16" s="14">
        <f t="shared" ref="D16:AA16" si="4">D15*172</f>
        <v>12384</v>
      </c>
      <c r="E16" s="14">
        <f t="shared" si="4"/>
        <v>17888</v>
      </c>
      <c r="F16" s="14">
        <f t="shared" si="4"/>
        <v>22016</v>
      </c>
      <c r="G16" s="14">
        <f t="shared" si="4"/>
        <v>28896</v>
      </c>
      <c r="H16" s="14">
        <f t="shared" si="4"/>
        <v>30272</v>
      </c>
      <c r="I16" s="14">
        <f t="shared" si="4"/>
        <v>34400</v>
      </c>
      <c r="J16" s="14">
        <f t="shared" si="4"/>
        <v>34400</v>
      </c>
      <c r="K16" s="14">
        <f t="shared" si="4"/>
        <v>37152</v>
      </c>
      <c r="L16" s="14">
        <f t="shared" si="4"/>
        <v>37152</v>
      </c>
      <c r="M16" s="14">
        <f t="shared" si="4"/>
        <v>37152</v>
      </c>
      <c r="N16" s="14">
        <f t="shared" si="4"/>
        <v>37152</v>
      </c>
      <c r="O16" s="14">
        <f t="shared" si="4"/>
        <v>35776</v>
      </c>
      <c r="P16" s="14">
        <f t="shared" si="4"/>
        <v>33024</v>
      </c>
      <c r="Q16" s="14">
        <f t="shared" si="4"/>
        <v>33024</v>
      </c>
      <c r="R16" s="14">
        <f t="shared" si="4"/>
        <v>28896</v>
      </c>
      <c r="S16" s="14">
        <f t="shared" si="4"/>
        <v>28896</v>
      </c>
      <c r="T16" s="14">
        <f t="shared" si="4"/>
        <v>26144</v>
      </c>
      <c r="U16" s="14">
        <f t="shared" si="4"/>
        <v>22016</v>
      </c>
      <c r="V16" s="14">
        <f t="shared" si="4"/>
        <v>17888</v>
      </c>
      <c r="W16" s="14">
        <f t="shared" si="4"/>
        <v>15136</v>
      </c>
      <c r="X16" s="14">
        <f t="shared" si="4"/>
        <v>12384</v>
      </c>
      <c r="Y16" s="14">
        <f t="shared" si="4"/>
        <v>11008</v>
      </c>
      <c r="Z16" s="14">
        <f t="shared" si="4"/>
        <v>8256</v>
      </c>
      <c r="AA16" s="14">
        <f t="shared" si="4"/>
        <v>8256</v>
      </c>
    </row>
    <row r="17" spans="1:37" s="14" customFormat="1" ht="20.100000000000001" customHeight="1" x14ac:dyDescent="0.25">
      <c r="A17" s="29" t="e">
        <f>#REF!</f>
        <v>#REF!</v>
      </c>
      <c r="B17" s="36" t="s">
        <v>926</v>
      </c>
      <c r="C17" s="37" t="e">
        <f>ROUND(C16/$A$17,0)</f>
        <v>#REF!</v>
      </c>
      <c r="D17" s="37" t="e">
        <f t="shared" ref="D17:AA17" si="5">ROUND(D16/$A$17,0)</f>
        <v>#REF!</v>
      </c>
      <c r="E17" s="37" t="e">
        <f t="shared" si="5"/>
        <v>#REF!</v>
      </c>
      <c r="F17" s="37" t="e">
        <f t="shared" si="5"/>
        <v>#REF!</v>
      </c>
      <c r="G17" s="37" t="e">
        <f t="shared" si="5"/>
        <v>#REF!</v>
      </c>
      <c r="H17" s="37" t="e">
        <f t="shared" si="5"/>
        <v>#REF!</v>
      </c>
      <c r="I17" s="37" t="e">
        <f t="shared" si="5"/>
        <v>#REF!</v>
      </c>
      <c r="J17" s="37" t="e">
        <f t="shared" si="5"/>
        <v>#REF!</v>
      </c>
      <c r="K17" s="37" t="e">
        <f t="shared" si="5"/>
        <v>#REF!</v>
      </c>
      <c r="L17" s="37" t="e">
        <f t="shared" si="5"/>
        <v>#REF!</v>
      </c>
      <c r="M17" s="37" t="e">
        <f t="shared" si="5"/>
        <v>#REF!</v>
      </c>
      <c r="N17" s="37" t="e">
        <f t="shared" si="5"/>
        <v>#REF!</v>
      </c>
      <c r="O17" s="37" t="e">
        <f t="shared" si="5"/>
        <v>#REF!</v>
      </c>
      <c r="P17" s="37" t="e">
        <f t="shared" si="5"/>
        <v>#REF!</v>
      </c>
      <c r="Q17" s="37" t="e">
        <f t="shared" si="5"/>
        <v>#REF!</v>
      </c>
      <c r="R17" s="37" t="e">
        <f t="shared" si="5"/>
        <v>#REF!</v>
      </c>
      <c r="S17" s="37" t="e">
        <f t="shared" si="5"/>
        <v>#REF!</v>
      </c>
      <c r="T17" s="37" t="e">
        <f t="shared" si="5"/>
        <v>#REF!</v>
      </c>
      <c r="U17" s="37" t="e">
        <f t="shared" si="5"/>
        <v>#REF!</v>
      </c>
      <c r="V17" s="37" t="e">
        <f t="shared" si="5"/>
        <v>#REF!</v>
      </c>
      <c r="W17" s="37" t="e">
        <f t="shared" si="5"/>
        <v>#REF!</v>
      </c>
      <c r="X17" s="37" t="e">
        <f t="shared" si="5"/>
        <v>#REF!</v>
      </c>
      <c r="Y17" s="37" t="e">
        <f t="shared" si="5"/>
        <v>#REF!</v>
      </c>
      <c r="Z17" s="37" t="e">
        <f t="shared" si="5"/>
        <v>#REF!</v>
      </c>
      <c r="AA17" s="37" t="e">
        <f t="shared" si="5"/>
        <v>#REF!</v>
      </c>
      <c r="AJ17" s="14" t="e">
        <f>SUM(C17:AI17)</f>
        <v>#REF!</v>
      </c>
      <c r="AK17" s="14" t="s">
        <v>927</v>
      </c>
    </row>
    <row r="18" spans="1:37" s="14" customFormat="1" x14ac:dyDescent="0.25">
      <c r="A18" s="28">
        <v>0.17</v>
      </c>
      <c r="B18" s="38" t="s">
        <v>928</v>
      </c>
      <c r="C18" s="2" t="e">
        <f>C17*$A$18</f>
        <v>#REF!</v>
      </c>
      <c r="D18" s="2" t="e">
        <f t="shared" ref="D18:AA18" si="6">D17*$A$18</f>
        <v>#REF!</v>
      </c>
      <c r="E18" s="2" t="e">
        <f t="shared" si="6"/>
        <v>#REF!</v>
      </c>
      <c r="F18" s="2" t="e">
        <f t="shared" si="6"/>
        <v>#REF!</v>
      </c>
      <c r="G18" s="2" t="e">
        <f t="shared" si="6"/>
        <v>#REF!</v>
      </c>
      <c r="H18" s="2" t="e">
        <f t="shared" si="6"/>
        <v>#REF!</v>
      </c>
      <c r="I18" s="2" t="e">
        <f t="shared" si="6"/>
        <v>#REF!</v>
      </c>
      <c r="J18" s="2" t="e">
        <f t="shared" si="6"/>
        <v>#REF!</v>
      </c>
      <c r="K18" s="2" t="e">
        <f t="shared" si="6"/>
        <v>#REF!</v>
      </c>
      <c r="L18" s="2" t="e">
        <f t="shared" si="6"/>
        <v>#REF!</v>
      </c>
      <c r="M18" s="2" t="e">
        <f t="shared" si="6"/>
        <v>#REF!</v>
      </c>
      <c r="N18" s="2" t="e">
        <f t="shared" si="6"/>
        <v>#REF!</v>
      </c>
      <c r="O18" s="2" t="e">
        <f t="shared" si="6"/>
        <v>#REF!</v>
      </c>
      <c r="P18" s="2" t="e">
        <f t="shared" si="6"/>
        <v>#REF!</v>
      </c>
      <c r="Q18" s="2" t="e">
        <f t="shared" si="6"/>
        <v>#REF!</v>
      </c>
      <c r="R18" s="2" t="e">
        <f t="shared" si="6"/>
        <v>#REF!</v>
      </c>
      <c r="S18" s="2" t="e">
        <f t="shared" si="6"/>
        <v>#REF!</v>
      </c>
      <c r="T18" s="2" t="e">
        <f t="shared" si="6"/>
        <v>#REF!</v>
      </c>
      <c r="U18" s="2" t="e">
        <f t="shared" si="6"/>
        <v>#REF!</v>
      </c>
      <c r="V18" s="2" t="e">
        <f t="shared" si="6"/>
        <v>#REF!</v>
      </c>
      <c r="W18" s="2" t="e">
        <f t="shared" si="6"/>
        <v>#REF!</v>
      </c>
      <c r="X18" s="2" t="e">
        <f t="shared" si="6"/>
        <v>#REF!</v>
      </c>
      <c r="Y18" s="2" t="e">
        <f t="shared" si="6"/>
        <v>#REF!</v>
      </c>
      <c r="Z18" s="2" t="e">
        <f t="shared" si="6"/>
        <v>#REF!</v>
      </c>
      <c r="AA18" s="2" t="e">
        <f t="shared" si="6"/>
        <v>#REF!</v>
      </c>
    </row>
    <row r="19" spans="1:37" x14ac:dyDescent="0.25">
      <c r="A19" s="28">
        <f>100%-A18</f>
        <v>0.83</v>
      </c>
      <c r="B19" s="38" t="s">
        <v>929</v>
      </c>
      <c r="C19" s="2" t="e">
        <f>C17*$A$19</f>
        <v>#REF!</v>
      </c>
      <c r="D19" s="2" t="e">
        <f t="shared" ref="D19:AA19" si="7">D17*$A$19</f>
        <v>#REF!</v>
      </c>
      <c r="E19" s="2" t="e">
        <f t="shared" si="7"/>
        <v>#REF!</v>
      </c>
      <c r="F19" s="2" t="e">
        <f t="shared" si="7"/>
        <v>#REF!</v>
      </c>
      <c r="G19" s="2" t="e">
        <f t="shared" si="7"/>
        <v>#REF!</v>
      </c>
      <c r="H19" s="2" t="e">
        <f t="shared" si="7"/>
        <v>#REF!</v>
      </c>
      <c r="I19" s="2" t="e">
        <f t="shared" si="7"/>
        <v>#REF!</v>
      </c>
      <c r="J19" s="2" t="e">
        <f t="shared" si="7"/>
        <v>#REF!</v>
      </c>
      <c r="K19" s="2" t="e">
        <f t="shared" si="7"/>
        <v>#REF!</v>
      </c>
      <c r="L19" s="2" t="e">
        <f t="shared" si="7"/>
        <v>#REF!</v>
      </c>
      <c r="M19" s="2" t="e">
        <f t="shared" si="7"/>
        <v>#REF!</v>
      </c>
      <c r="N19" s="2" t="e">
        <f t="shared" si="7"/>
        <v>#REF!</v>
      </c>
      <c r="O19" s="2" t="e">
        <f t="shared" si="7"/>
        <v>#REF!</v>
      </c>
      <c r="P19" s="2" t="e">
        <f t="shared" si="7"/>
        <v>#REF!</v>
      </c>
      <c r="Q19" s="2" t="e">
        <f t="shared" si="7"/>
        <v>#REF!</v>
      </c>
      <c r="R19" s="2" t="e">
        <f t="shared" si="7"/>
        <v>#REF!</v>
      </c>
      <c r="S19" s="2" t="e">
        <f t="shared" si="7"/>
        <v>#REF!</v>
      </c>
      <c r="T19" s="2" t="e">
        <f t="shared" si="7"/>
        <v>#REF!</v>
      </c>
      <c r="U19" s="2" t="e">
        <f t="shared" si="7"/>
        <v>#REF!</v>
      </c>
      <c r="V19" s="2" t="e">
        <f t="shared" si="7"/>
        <v>#REF!</v>
      </c>
      <c r="W19" s="2" t="e">
        <f t="shared" si="7"/>
        <v>#REF!</v>
      </c>
      <c r="X19" s="2" t="e">
        <f t="shared" si="7"/>
        <v>#REF!</v>
      </c>
      <c r="Y19" s="2" t="e">
        <f t="shared" si="7"/>
        <v>#REF!</v>
      </c>
      <c r="Z19" s="2" t="e">
        <f t="shared" si="7"/>
        <v>#REF!</v>
      </c>
      <c r="AA19" s="2" t="e">
        <f t="shared" si="7"/>
        <v>#REF!</v>
      </c>
      <c r="AB19" s="14"/>
      <c r="AC19" s="14"/>
      <c r="AD19" s="14"/>
      <c r="AE19" s="14"/>
      <c r="AF19" s="14"/>
      <c r="AG19" s="14"/>
      <c r="AH19" s="14"/>
      <c r="AJ19" s="14"/>
    </row>
  </sheetData>
  <pageMargins left="0.7" right="0.7" top="0.75" bottom="0.75" header="0.3" footer="0.3"/>
  <pageSetup paperSize="9" orientation="portrait"/>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5"/>
  <sheetViews>
    <sheetView workbookViewId="0">
      <selection activeCell="A6" sqref="A6"/>
    </sheetView>
  </sheetViews>
  <sheetFormatPr defaultRowHeight="15" x14ac:dyDescent="0.25"/>
  <sheetData>
    <row r="1" spans="1:2" x14ac:dyDescent="0.25">
      <c r="A1">
        <v>1</v>
      </c>
      <c r="B1" t="s">
        <v>930</v>
      </c>
    </row>
    <row r="2" spans="1:2" x14ac:dyDescent="0.25">
      <c r="A2">
        <v>2</v>
      </c>
      <c r="B2" t="s">
        <v>931</v>
      </c>
    </row>
    <row r="3" spans="1:2" x14ac:dyDescent="0.25">
      <c r="A3">
        <v>3</v>
      </c>
      <c r="B3" t="s">
        <v>932</v>
      </c>
    </row>
    <row r="4" spans="1:2" x14ac:dyDescent="0.25">
      <c r="A4">
        <v>4</v>
      </c>
      <c r="B4" t="s">
        <v>933</v>
      </c>
    </row>
    <row r="5" spans="1:2" x14ac:dyDescent="0.25">
      <c r="A5">
        <v>5</v>
      </c>
      <c r="B5" t="s">
        <v>934</v>
      </c>
    </row>
  </sheetData>
  <pageMargins left="0.7" right="0.7" top="0.75" bottom="0.75" header="0.3" footer="0.3"/>
  <pageSetup orientation="portrait"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topLeftCell="A34" workbookViewId="0">
      <selection activeCell="G134" sqref="G134"/>
    </sheetView>
  </sheetViews>
  <sheetFormatPr defaultRowHeight="15" x14ac:dyDescent="0.25"/>
  <cols>
    <col min="1" max="1" width="25.85546875" customWidth="1"/>
    <col min="2" max="2" width="60.85546875" customWidth="1"/>
    <col min="3" max="3" width="42" customWidth="1"/>
  </cols>
  <sheetData>
    <row r="1" spans="1:3" s="117" customFormat="1" ht="18.75" x14ac:dyDescent="0.3">
      <c r="A1" s="546" t="s">
        <v>999</v>
      </c>
      <c r="B1" s="546"/>
      <c r="C1" s="546"/>
    </row>
    <row r="2" spans="1:3" s="117" customFormat="1" ht="18.75" x14ac:dyDescent="0.3">
      <c r="A2" s="313" t="s">
        <v>1000</v>
      </c>
      <c r="B2" s="312"/>
      <c r="C2" s="312"/>
    </row>
    <row r="3" spans="1:3" s="117" customFormat="1" ht="18.75" x14ac:dyDescent="0.3">
      <c r="A3" s="312" t="s">
        <v>1001</v>
      </c>
      <c r="B3" s="312"/>
      <c r="C3" s="312"/>
    </row>
    <row r="4" spans="1:3" s="117" customFormat="1" x14ac:dyDescent="0.25"/>
    <row r="5" spans="1:3" x14ac:dyDescent="0.25">
      <c r="A5" s="232" t="s">
        <v>1002</v>
      </c>
      <c r="B5" s="232" t="s">
        <v>1003</v>
      </c>
      <c r="C5" s="297" t="s">
        <v>1004</v>
      </c>
    </row>
    <row r="6" spans="1:3" s="319" customFormat="1" ht="59.25" customHeight="1" x14ac:dyDescent="0.25">
      <c r="A6" s="547" t="s">
        <v>298</v>
      </c>
      <c r="B6" s="549" t="s">
        <v>1005</v>
      </c>
      <c r="C6" s="550"/>
    </row>
    <row r="7" spans="1:3" s="319" customFormat="1" ht="60" x14ac:dyDescent="0.25">
      <c r="A7" s="547"/>
      <c r="B7" s="363" t="s">
        <v>1006</v>
      </c>
      <c r="C7" s="363" t="s">
        <v>1007</v>
      </c>
    </row>
    <row r="8" spans="1:3" s="319" customFormat="1" ht="49.5" customHeight="1" x14ac:dyDescent="0.25">
      <c r="A8" s="547"/>
      <c r="B8" s="363" t="s">
        <v>1008</v>
      </c>
      <c r="C8" s="363" t="s">
        <v>1009</v>
      </c>
    </row>
    <row r="9" spans="1:3" s="319" customFormat="1" ht="45" x14ac:dyDescent="0.25">
      <c r="A9" s="547"/>
      <c r="B9" s="363" t="s">
        <v>1010</v>
      </c>
      <c r="C9" s="363" t="s">
        <v>1011</v>
      </c>
    </row>
    <row r="10" spans="1:3" s="319" customFormat="1" ht="30" x14ac:dyDescent="0.25">
      <c r="A10" s="547"/>
      <c r="B10" s="363" t="s">
        <v>1012</v>
      </c>
      <c r="C10" s="364" t="s">
        <v>1013</v>
      </c>
    </row>
    <row r="11" spans="1:3" s="319" customFormat="1" ht="60" x14ac:dyDescent="0.25">
      <c r="A11" s="547"/>
      <c r="B11" s="363" t="s">
        <v>1014</v>
      </c>
      <c r="C11" s="365" t="s">
        <v>1015</v>
      </c>
    </row>
    <row r="12" spans="1:3" s="319" customFormat="1" ht="30" x14ac:dyDescent="0.25">
      <c r="A12" s="547"/>
      <c r="B12" s="363" t="s">
        <v>1016</v>
      </c>
      <c r="C12" s="365"/>
    </row>
    <row r="13" spans="1:3" s="319" customFormat="1" ht="30" x14ac:dyDescent="0.25">
      <c r="A13" s="547"/>
      <c r="B13" s="363" t="s">
        <v>1017</v>
      </c>
      <c r="C13" s="365"/>
    </row>
    <row r="14" spans="1:3" s="319" customFormat="1" ht="30" x14ac:dyDescent="0.25">
      <c r="A14" s="548"/>
      <c r="B14" s="363" t="s">
        <v>1018</v>
      </c>
      <c r="C14" s="365"/>
    </row>
    <row r="15" spans="1:3" s="319" customFormat="1" ht="65.25" customHeight="1" x14ac:dyDescent="0.25">
      <c r="A15" s="525" t="s">
        <v>299</v>
      </c>
      <c r="B15" s="540" t="s">
        <v>1019</v>
      </c>
      <c r="C15" s="541"/>
    </row>
    <row r="16" spans="1:3" s="319" customFormat="1" ht="60" x14ac:dyDescent="0.25">
      <c r="A16" s="526"/>
      <c r="B16" s="362" t="s">
        <v>1020</v>
      </c>
      <c r="C16" s="362" t="s">
        <v>1009</v>
      </c>
    </row>
    <row r="17" spans="1:3" s="319" customFormat="1" ht="30" x14ac:dyDescent="0.25">
      <c r="A17" s="526"/>
      <c r="B17" s="362" t="s">
        <v>1021</v>
      </c>
      <c r="C17" s="362" t="s">
        <v>1013</v>
      </c>
    </row>
    <row r="18" spans="1:3" s="319" customFormat="1" ht="45" x14ac:dyDescent="0.25">
      <c r="A18" s="526"/>
      <c r="B18" s="362" t="s">
        <v>1022</v>
      </c>
      <c r="C18" s="362" t="s">
        <v>1011</v>
      </c>
    </row>
    <row r="19" spans="1:3" s="319" customFormat="1" ht="45" x14ac:dyDescent="0.25">
      <c r="A19" s="526"/>
      <c r="B19" s="362" t="s">
        <v>1010</v>
      </c>
      <c r="C19" s="362"/>
    </row>
    <row r="20" spans="1:3" s="319" customFormat="1" ht="30" x14ac:dyDescent="0.25">
      <c r="A20" s="526"/>
      <c r="B20" s="362" t="s">
        <v>1012</v>
      </c>
      <c r="C20" s="362"/>
    </row>
    <row r="21" spans="1:3" s="319" customFormat="1" ht="60" x14ac:dyDescent="0.25">
      <c r="A21" s="526"/>
      <c r="B21" s="362" t="s">
        <v>1023</v>
      </c>
      <c r="C21" s="362"/>
    </row>
    <row r="22" spans="1:3" s="319" customFormat="1" ht="30" x14ac:dyDescent="0.25">
      <c r="A22" s="526"/>
      <c r="B22" s="362" t="s">
        <v>1016</v>
      </c>
      <c r="C22" s="366"/>
    </row>
    <row r="23" spans="1:3" s="319" customFormat="1" ht="30" x14ac:dyDescent="0.25">
      <c r="A23" s="526"/>
      <c r="B23" s="362" t="s">
        <v>1024</v>
      </c>
      <c r="C23" s="366"/>
    </row>
    <row r="24" spans="1:3" s="319" customFormat="1" ht="30" x14ac:dyDescent="0.25">
      <c r="A24" s="537"/>
      <c r="B24" s="362" t="s">
        <v>1025</v>
      </c>
      <c r="C24" s="366"/>
    </row>
    <row r="25" spans="1:3" s="117" customFormat="1" ht="58.5" customHeight="1" x14ac:dyDescent="0.25">
      <c r="A25" s="525" t="s">
        <v>300</v>
      </c>
      <c r="B25" s="549" t="s">
        <v>1026</v>
      </c>
      <c r="C25" s="550"/>
    </row>
    <row r="26" spans="1:3" s="117" customFormat="1" ht="30" customHeight="1" x14ac:dyDescent="0.25">
      <c r="A26" s="526"/>
      <c r="B26" s="517" t="s">
        <v>1027</v>
      </c>
      <c r="C26" s="518"/>
    </row>
    <row r="27" spans="1:3" s="117" customFormat="1" ht="30" customHeight="1" x14ac:dyDescent="0.25">
      <c r="A27" s="526"/>
      <c r="B27" s="517" t="s">
        <v>1028</v>
      </c>
      <c r="C27" s="518"/>
    </row>
    <row r="28" spans="1:3" s="117" customFormat="1" ht="45" customHeight="1" x14ac:dyDescent="0.25">
      <c r="A28" s="526"/>
      <c r="B28" s="517" t="s">
        <v>1022</v>
      </c>
      <c r="C28" s="518"/>
    </row>
    <row r="29" spans="1:3" s="117" customFormat="1" ht="30" customHeight="1" x14ac:dyDescent="0.25">
      <c r="A29" s="526"/>
      <c r="B29" s="517" t="s">
        <v>1012</v>
      </c>
      <c r="C29" s="518"/>
    </row>
    <row r="30" spans="1:3" s="117" customFormat="1" ht="30" customHeight="1" x14ac:dyDescent="0.25">
      <c r="A30" s="526"/>
      <c r="B30" s="517" t="s">
        <v>1024</v>
      </c>
      <c r="C30" s="518"/>
    </row>
    <row r="31" spans="1:3" s="117" customFormat="1" ht="45" customHeight="1" x14ac:dyDescent="0.25">
      <c r="A31" s="526"/>
      <c r="B31" s="517" t="s">
        <v>1029</v>
      </c>
      <c r="C31" s="518"/>
    </row>
    <row r="32" spans="1:3" s="117" customFormat="1" ht="30" customHeight="1" x14ac:dyDescent="0.25">
      <c r="A32" s="526"/>
      <c r="B32" s="517" t="s">
        <v>1025</v>
      </c>
      <c r="C32" s="518"/>
    </row>
    <row r="33" spans="1:3" s="117" customFormat="1" ht="75" customHeight="1" x14ac:dyDescent="0.25">
      <c r="A33" s="525" t="s">
        <v>301</v>
      </c>
      <c r="B33" s="540" t="s">
        <v>1030</v>
      </c>
      <c r="C33" s="541"/>
    </row>
    <row r="34" spans="1:3" s="117" customFormat="1" ht="45" x14ac:dyDescent="0.25">
      <c r="A34" s="526"/>
      <c r="B34" s="362" t="s">
        <v>1031</v>
      </c>
      <c r="C34" s="362" t="s">
        <v>1032</v>
      </c>
    </row>
    <row r="35" spans="1:3" s="117" customFormat="1" ht="60" x14ac:dyDescent="0.25">
      <c r="A35" s="526"/>
      <c r="B35" s="362" t="s">
        <v>1033</v>
      </c>
      <c r="C35" s="362" t="s">
        <v>1009</v>
      </c>
    </row>
    <row r="36" spans="1:3" s="117" customFormat="1" ht="30" x14ac:dyDescent="0.25">
      <c r="A36" s="526"/>
      <c r="B36" s="362" t="s">
        <v>1034</v>
      </c>
      <c r="C36" s="362" t="s">
        <v>1011</v>
      </c>
    </row>
    <row r="37" spans="1:3" s="117" customFormat="1" x14ac:dyDescent="0.25">
      <c r="A37" s="526"/>
      <c r="B37" s="362" t="s">
        <v>1035</v>
      </c>
      <c r="C37" s="362" t="s">
        <v>1036</v>
      </c>
    </row>
    <row r="38" spans="1:3" s="117" customFormat="1" ht="45" x14ac:dyDescent="0.25">
      <c r="A38" s="526"/>
      <c r="B38" s="362" t="s">
        <v>1022</v>
      </c>
      <c r="C38" s="362" t="s">
        <v>1013</v>
      </c>
    </row>
    <row r="39" spans="1:3" s="117" customFormat="1" ht="30" x14ac:dyDescent="0.25">
      <c r="A39" s="526"/>
      <c r="B39" s="362" t="s">
        <v>1025</v>
      </c>
      <c r="C39" s="362"/>
    </row>
    <row r="40" spans="1:3" s="117" customFormat="1" ht="30" x14ac:dyDescent="0.25">
      <c r="A40" s="526"/>
      <c r="B40" s="362" t="s">
        <v>1037</v>
      </c>
      <c r="C40" s="362"/>
    </row>
    <row r="41" spans="1:3" s="117" customFormat="1" ht="30" x14ac:dyDescent="0.25">
      <c r="A41" s="526"/>
      <c r="B41" s="362" t="s">
        <v>1024</v>
      </c>
      <c r="C41" s="366"/>
    </row>
    <row r="42" spans="1:3" s="117" customFormat="1" ht="45" x14ac:dyDescent="0.25">
      <c r="A42" s="537"/>
      <c r="B42" s="362" t="s">
        <v>1029</v>
      </c>
      <c r="C42" s="366"/>
    </row>
    <row r="43" spans="1:3" s="117" customFormat="1" ht="52.5" customHeight="1" x14ac:dyDescent="0.25">
      <c r="A43" s="525" t="s">
        <v>302</v>
      </c>
      <c r="B43" s="521" t="s">
        <v>1038</v>
      </c>
      <c r="C43" s="522"/>
    </row>
    <row r="44" spans="1:3" s="117" customFormat="1" ht="60" x14ac:dyDescent="0.25">
      <c r="A44" s="526"/>
      <c r="B44" s="363" t="s">
        <v>1039</v>
      </c>
      <c r="C44" s="363" t="s">
        <v>1040</v>
      </c>
    </row>
    <row r="45" spans="1:3" s="117" customFormat="1" x14ac:dyDescent="0.25">
      <c r="A45" s="526"/>
      <c r="B45" s="363" t="s">
        <v>1041</v>
      </c>
      <c r="C45" s="363" t="s">
        <v>1036</v>
      </c>
    </row>
    <row r="46" spans="1:3" s="117" customFormat="1" ht="30" x14ac:dyDescent="0.25">
      <c r="A46" s="526"/>
      <c r="B46" s="363" t="s">
        <v>1042</v>
      </c>
      <c r="C46" s="364" t="s">
        <v>1013</v>
      </c>
    </row>
    <row r="47" spans="1:3" s="117" customFormat="1" ht="45" x14ac:dyDescent="0.25">
      <c r="A47" s="526"/>
      <c r="B47" s="363" t="s">
        <v>1043</v>
      </c>
      <c r="C47" s="365"/>
    </row>
    <row r="48" spans="1:3" s="117" customFormat="1" ht="30" x14ac:dyDescent="0.25">
      <c r="A48" s="526"/>
      <c r="B48" s="363" t="s">
        <v>1012</v>
      </c>
      <c r="C48" s="365"/>
    </row>
    <row r="49" spans="1:3" s="117" customFormat="1" ht="30" x14ac:dyDescent="0.25">
      <c r="A49" s="537"/>
      <c r="B49" s="363" t="s">
        <v>1044</v>
      </c>
      <c r="C49" s="365"/>
    </row>
    <row r="50" spans="1:3" s="117" customFormat="1" ht="48" customHeight="1" x14ac:dyDescent="0.25">
      <c r="A50" s="525" t="s">
        <v>303</v>
      </c>
      <c r="B50" s="533" t="s">
        <v>1045</v>
      </c>
      <c r="C50" s="534"/>
    </row>
    <row r="51" spans="1:3" s="117" customFormat="1" x14ac:dyDescent="0.25">
      <c r="A51" s="526"/>
      <c r="B51" s="362" t="s">
        <v>1046</v>
      </c>
      <c r="C51" s="362"/>
    </row>
    <row r="52" spans="1:3" s="117" customFormat="1" ht="75" x14ac:dyDescent="0.25">
      <c r="A52" s="526"/>
      <c r="B52" s="362" t="s">
        <v>1047</v>
      </c>
      <c r="C52" s="362" t="s">
        <v>1048</v>
      </c>
    </row>
    <row r="53" spans="1:3" s="117" customFormat="1" ht="45" x14ac:dyDescent="0.25">
      <c r="A53" s="526"/>
      <c r="B53" s="362" t="s">
        <v>1049</v>
      </c>
      <c r="C53" s="362" t="s">
        <v>1036</v>
      </c>
    </row>
    <row r="54" spans="1:3" s="117" customFormat="1" ht="45" x14ac:dyDescent="0.25">
      <c r="A54" s="526"/>
      <c r="B54" s="362" t="s">
        <v>1050</v>
      </c>
      <c r="C54" s="362" t="s">
        <v>1013</v>
      </c>
    </row>
    <row r="55" spans="1:3" s="117" customFormat="1" ht="30" x14ac:dyDescent="0.25">
      <c r="A55" s="526"/>
      <c r="B55" s="362" t="s">
        <v>1044</v>
      </c>
      <c r="C55" s="362"/>
    </row>
    <row r="56" spans="1:3" s="117" customFormat="1" ht="30" x14ac:dyDescent="0.25">
      <c r="A56" s="526"/>
      <c r="B56" s="362" t="s">
        <v>1018</v>
      </c>
      <c r="C56" s="362"/>
    </row>
    <row r="57" spans="1:3" s="117" customFormat="1" ht="30" x14ac:dyDescent="0.25">
      <c r="A57" s="537"/>
      <c r="B57" s="362" t="s">
        <v>1012</v>
      </c>
      <c r="C57" s="366"/>
    </row>
    <row r="58" spans="1:3" s="117" customFormat="1" ht="47.25" customHeight="1" x14ac:dyDescent="0.25">
      <c r="A58" s="525" t="s">
        <v>96</v>
      </c>
      <c r="B58" s="521" t="s">
        <v>1051</v>
      </c>
      <c r="C58" s="522"/>
    </row>
    <row r="59" spans="1:3" s="117" customFormat="1" ht="60" x14ac:dyDescent="0.25">
      <c r="A59" s="526"/>
      <c r="B59" s="363" t="s">
        <v>1052</v>
      </c>
      <c r="C59" s="363" t="s">
        <v>1053</v>
      </c>
    </row>
    <row r="60" spans="1:3" s="117" customFormat="1" ht="30" x14ac:dyDescent="0.25">
      <c r="A60" s="526"/>
      <c r="B60" s="363" t="s">
        <v>1054</v>
      </c>
      <c r="C60" s="363" t="s">
        <v>1036</v>
      </c>
    </row>
    <row r="61" spans="1:3" s="117" customFormat="1" ht="105" x14ac:dyDescent="0.25">
      <c r="A61" s="526"/>
      <c r="B61" s="363" t="s">
        <v>1055</v>
      </c>
      <c r="C61" s="363" t="s">
        <v>1011</v>
      </c>
    </row>
    <row r="62" spans="1:3" s="117" customFormat="1" ht="30" x14ac:dyDescent="0.25">
      <c r="A62" s="526"/>
      <c r="B62" s="363" t="s">
        <v>1056</v>
      </c>
      <c r="C62" s="363" t="s">
        <v>1013</v>
      </c>
    </row>
    <row r="63" spans="1:3" s="117" customFormat="1" ht="30" x14ac:dyDescent="0.25">
      <c r="A63" s="526"/>
      <c r="B63" s="363" t="s">
        <v>1025</v>
      </c>
      <c r="C63" s="363"/>
    </row>
    <row r="64" spans="1:3" s="117" customFormat="1" ht="30" x14ac:dyDescent="0.25">
      <c r="A64" s="526"/>
      <c r="B64" s="363" t="s">
        <v>1044</v>
      </c>
      <c r="C64" s="363"/>
    </row>
    <row r="65" spans="1:3" s="117" customFormat="1" ht="30" x14ac:dyDescent="0.25">
      <c r="A65" s="537"/>
      <c r="B65" s="363" t="s">
        <v>1012</v>
      </c>
      <c r="C65" s="365"/>
    </row>
    <row r="66" spans="1:3" s="117" customFormat="1" ht="60" customHeight="1" x14ac:dyDescent="0.25">
      <c r="A66" s="525" t="s">
        <v>304</v>
      </c>
      <c r="B66" s="533" t="s">
        <v>1057</v>
      </c>
      <c r="C66" s="534"/>
    </row>
    <row r="67" spans="1:3" s="117" customFormat="1" ht="30" customHeight="1" x14ac:dyDescent="0.25">
      <c r="A67" s="526"/>
      <c r="B67" s="362" t="s">
        <v>1058</v>
      </c>
      <c r="C67" s="362" t="s">
        <v>1053</v>
      </c>
    </row>
    <row r="68" spans="1:3" s="117" customFormat="1" ht="48.75" customHeight="1" x14ac:dyDescent="0.25">
      <c r="A68" s="526"/>
      <c r="B68" s="362" t="s">
        <v>1059</v>
      </c>
      <c r="C68" s="362" t="s">
        <v>1036</v>
      </c>
    </row>
    <row r="69" spans="1:3" s="117" customFormat="1" ht="30" x14ac:dyDescent="0.25">
      <c r="A69" s="526"/>
      <c r="B69" s="362" t="s">
        <v>1025</v>
      </c>
      <c r="C69" s="362" t="s">
        <v>1011</v>
      </c>
    </row>
    <row r="70" spans="1:3" s="117" customFormat="1" ht="30" x14ac:dyDescent="0.25">
      <c r="A70" s="526"/>
      <c r="B70" s="362" t="s">
        <v>1044</v>
      </c>
      <c r="C70" s="362" t="s">
        <v>1013</v>
      </c>
    </row>
    <row r="71" spans="1:3" s="117" customFormat="1" ht="30" x14ac:dyDescent="0.25">
      <c r="A71" s="526"/>
      <c r="B71" s="362" t="s">
        <v>1012</v>
      </c>
      <c r="C71" s="362"/>
    </row>
    <row r="72" spans="1:3" s="117" customFormat="1" ht="45" x14ac:dyDescent="0.25">
      <c r="A72" s="537"/>
      <c r="B72" s="362" t="s">
        <v>1060</v>
      </c>
      <c r="C72" s="362"/>
    </row>
    <row r="73" spans="1:3" s="117" customFormat="1" ht="98.25" customHeight="1" x14ac:dyDescent="0.25">
      <c r="A73" s="543" t="s">
        <v>305</v>
      </c>
      <c r="B73" s="542" t="s">
        <v>1061</v>
      </c>
      <c r="C73" s="542"/>
    </row>
    <row r="74" spans="1:3" s="117" customFormat="1" ht="75" x14ac:dyDescent="0.25">
      <c r="A74" s="544"/>
      <c r="B74" s="363" t="s">
        <v>1062</v>
      </c>
      <c r="C74" s="363" t="s">
        <v>1063</v>
      </c>
    </row>
    <row r="75" spans="1:3" s="117" customFormat="1" ht="30" x14ac:dyDescent="0.25">
      <c r="A75" s="544"/>
      <c r="B75" s="363" t="s">
        <v>1054</v>
      </c>
      <c r="C75" s="363" t="s">
        <v>1036</v>
      </c>
    </row>
    <row r="76" spans="1:3" s="117" customFormat="1" ht="45" x14ac:dyDescent="0.25">
      <c r="A76" s="544"/>
      <c r="B76" s="363" t="s">
        <v>1060</v>
      </c>
      <c r="C76" s="363" t="s">
        <v>1011</v>
      </c>
    </row>
    <row r="77" spans="1:3" s="117" customFormat="1" ht="30" x14ac:dyDescent="0.25">
      <c r="A77" s="544"/>
      <c r="B77" s="363" t="s">
        <v>1056</v>
      </c>
      <c r="C77" s="367" t="s">
        <v>1013</v>
      </c>
    </row>
    <row r="78" spans="1:3" s="117" customFormat="1" ht="30" x14ac:dyDescent="0.25">
      <c r="A78" s="544"/>
      <c r="B78" s="363" t="s">
        <v>1025</v>
      </c>
      <c r="C78" s="365"/>
    </row>
    <row r="79" spans="1:3" s="117" customFormat="1" ht="30" x14ac:dyDescent="0.25">
      <c r="A79" s="544"/>
      <c r="B79" s="363" t="s">
        <v>1044</v>
      </c>
      <c r="C79" s="365"/>
    </row>
    <row r="80" spans="1:3" s="117" customFormat="1" ht="30" x14ac:dyDescent="0.25">
      <c r="A80" s="545"/>
      <c r="B80" s="363" t="s">
        <v>1012</v>
      </c>
      <c r="C80" s="365"/>
    </row>
    <row r="81" spans="1:3" s="117" customFormat="1" ht="45" customHeight="1" x14ac:dyDescent="0.25">
      <c r="A81" s="525" t="s">
        <v>306</v>
      </c>
      <c r="B81" s="540" t="s">
        <v>1064</v>
      </c>
      <c r="C81" s="541"/>
    </row>
    <row r="82" spans="1:3" s="117" customFormat="1" ht="30" x14ac:dyDescent="0.25">
      <c r="A82" s="526"/>
      <c r="B82" s="62" t="s">
        <v>816</v>
      </c>
      <c r="C82" s="366" t="s">
        <v>1065</v>
      </c>
    </row>
    <row r="83" spans="1:3" s="117" customFormat="1" ht="75" x14ac:dyDescent="0.25">
      <c r="A83" s="526"/>
      <c r="B83" s="62" t="s">
        <v>1066</v>
      </c>
      <c r="C83" s="366" t="s">
        <v>1067</v>
      </c>
    </row>
    <row r="84" spans="1:3" s="117" customFormat="1" ht="30" x14ac:dyDescent="0.25">
      <c r="A84" s="526"/>
      <c r="B84" s="62" t="s">
        <v>1068</v>
      </c>
      <c r="C84" s="368" t="s">
        <v>1069</v>
      </c>
    </row>
    <row r="85" spans="1:3" s="117" customFormat="1" ht="45" x14ac:dyDescent="0.25">
      <c r="A85" s="526"/>
      <c r="B85" s="62" t="s">
        <v>1070</v>
      </c>
      <c r="C85" s="366"/>
    </row>
    <row r="86" spans="1:3" s="117" customFormat="1" ht="30" x14ac:dyDescent="0.25">
      <c r="A86" s="526"/>
      <c r="B86" s="62" t="s">
        <v>820</v>
      </c>
      <c r="C86" s="318"/>
    </row>
    <row r="87" spans="1:3" s="117" customFormat="1" ht="45" x14ac:dyDescent="0.25">
      <c r="A87" s="526"/>
      <c r="B87" s="62" t="s">
        <v>1071</v>
      </c>
      <c r="C87" s="318"/>
    </row>
    <row r="88" spans="1:3" s="117" customFormat="1" ht="45" customHeight="1" x14ac:dyDescent="0.25">
      <c r="A88" s="525" t="s">
        <v>145</v>
      </c>
      <c r="B88" s="521" t="s">
        <v>1072</v>
      </c>
      <c r="C88" s="522"/>
    </row>
    <row r="89" spans="1:3" s="117" customFormat="1" ht="45" x14ac:dyDescent="0.25">
      <c r="A89" s="526"/>
      <c r="B89" s="369" t="s">
        <v>1073</v>
      </c>
      <c r="C89" s="369" t="s">
        <v>1074</v>
      </c>
    </row>
    <row r="90" spans="1:3" s="117" customFormat="1" ht="45" x14ac:dyDescent="0.25">
      <c r="A90" s="526"/>
      <c r="B90" s="369" t="s">
        <v>1075</v>
      </c>
      <c r="C90" s="369" t="s">
        <v>1076</v>
      </c>
    </row>
    <row r="91" spans="1:3" s="117" customFormat="1" ht="30" x14ac:dyDescent="0.25">
      <c r="A91" s="526"/>
      <c r="B91" s="369" t="s">
        <v>1077</v>
      </c>
      <c r="C91" s="369"/>
    </row>
    <row r="92" spans="1:3" s="117" customFormat="1" ht="30" x14ac:dyDescent="0.25">
      <c r="A92" s="526"/>
      <c r="B92" s="369" t="s">
        <v>1078</v>
      </c>
      <c r="C92" s="369"/>
    </row>
    <row r="93" spans="1:3" s="117" customFormat="1" ht="45" x14ac:dyDescent="0.25">
      <c r="A93" s="526"/>
      <c r="B93" s="369" t="s">
        <v>1079</v>
      </c>
      <c r="C93" s="369"/>
    </row>
    <row r="94" spans="1:3" s="117" customFormat="1" ht="124.5" customHeight="1" x14ac:dyDescent="0.25">
      <c r="A94" s="525" t="s">
        <v>1080</v>
      </c>
      <c r="B94" s="533" t="s">
        <v>1081</v>
      </c>
      <c r="C94" s="534"/>
    </row>
    <row r="95" spans="1:3" s="117" customFormat="1" ht="30" customHeight="1" x14ac:dyDescent="0.25">
      <c r="A95" s="526"/>
      <c r="B95" s="527" t="s">
        <v>638</v>
      </c>
      <c r="C95" s="528"/>
    </row>
    <row r="96" spans="1:3" s="117" customFormat="1" ht="45" customHeight="1" x14ac:dyDescent="0.25">
      <c r="A96" s="526"/>
      <c r="B96" s="529" t="s">
        <v>640</v>
      </c>
      <c r="C96" s="530"/>
    </row>
    <row r="97" spans="1:3" s="117" customFormat="1" ht="30" customHeight="1" x14ac:dyDescent="0.25">
      <c r="A97" s="526"/>
      <c r="B97" s="529" t="s">
        <v>641</v>
      </c>
      <c r="C97" s="530"/>
    </row>
    <row r="98" spans="1:3" s="117" customFormat="1" ht="30" customHeight="1" x14ac:dyDescent="0.25">
      <c r="A98" s="526"/>
      <c r="B98" s="529" t="s">
        <v>642</v>
      </c>
      <c r="C98" s="530"/>
    </row>
    <row r="99" spans="1:3" s="117" customFormat="1" ht="45" customHeight="1" x14ac:dyDescent="0.25">
      <c r="A99" s="526"/>
      <c r="B99" s="529" t="s">
        <v>643</v>
      </c>
      <c r="C99" s="530"/>
    </row>
    <row r="100" spans="1:3" s="117" customFormat="1" ht="60" customHeight="1" x14ac:dyDescent="0.25">
      <c r="A100" s="526"/>
      <c r="B100" s="529" t="s">
        <v>1082</v>
      </c>
      <c r="C100" s="530"/>
    </row>
    <row r="101" spans="1:3" s="117" customFormat="1" ht="45" customHeight="1" x14ac:dyDescent="0.25">
      <c r="A101" s="526"/>
      <c r="B101" s="529" t="s">
        <v>645</v>
      </c>
      <c r="C101" s="530"/>
    </row>
    <row r="102" spans="1:3" s="117" customFormat="1" ht="45" customHeight="1" x14ac:dyDescent="0.25">
      <c r="A102" s="526"/>
      <c r="B102" s="529" t="s">
        <v>646</v>
      </c>
      <c r="C102" s="530"/>
    </row>
    <row r="103" spans="1:3" s="117" customFormat="1" ht="45" customHeight="1" x14ac:dyDescent="0.25">
      <c r="A103" s="526"/>
      <c r="B103" s="529" t="s">
        <v>1083</v>
      </c>
      <c r="C103" s="530"/>
    </row>
    <row r="104" spans="1:3" s="117" customFormat="1" ht="30" customHeight="1" x14ac:dyDescent="0.25">
      <c r="A104" s="526"/>
      <c r="B104" s="529" t="s">
        <v>1084</v>
      </c>
      <c r="C104" s="530"/>
    </row>
    <row r="105" spans="1:3" s="117" customFormat="1" ht="45" customHeight="1" x14ac:dyDescent="0.25">
      <c r="A105" s="537"/>
      <c r="B105" s="538" t="s">
        <v>1085</v>
      </c>
      <c r="C105" s="539"/>
    </row>
    <row r="106" spans="1:3" s="117" customFormat="1" ht="119.25" customHeight="1" x14ac:dyDescent="0.25">
      <c r="A106" s="230" t="s">
        <v>309</v>
      </c>
      <c r="B106" s="517" t="s">
        <v>1086</v>
      </c>
      <c r="C106" s="518"/>
    </row>
    <row r="107" spans="1:3" s="117" customFormat="1" ht="119.25" customHeight="1" x14ac:dyDescent="0.25">
      <c r="A107" s="230" t="s">
        <v>310</v>
      </c>
      <c r="B107" s="531" t="s">
        <v>1087</v>
      </c>
      <c r="C107" s="532"/>
    </row>
    <row r="108" spans="1:3" s="117" customFormat="1" ht="105.75" customHeight="1" x14ac:dyDescent="0.25">
      <c r="A108" s="230" t="s">
        <v>311</v>
      </c>
      <c r="B108" s="517" t="s">
        <v>1088</v>
      </c>
      <c r="C108" s="518"/>
    </row>
    <row r="109" spans="1:3" s="117" customFormat="1" ht="97.5" customHeight="1" x14ac:dyDescent="0.25">
      <c r="A109" s="230" t="s">
        <v>312</v>
      </c>
      <c r="B109" s="531" t="s">
        <v>1089</v>
      </c>
      <c r="C109" s="532"/>
    </row>
    <row r="110" spans="1:3" s="117" customFormat="1" ht="51.75" customHeight="1" x14ac:dyDescent="0.25">
      <c r="A110" s="525" t="s">
        <v>313</v>
      </c>
      <c r="B110" s="521" t="s">
        <v>1090</v>
      </c>
      <c r="C110" s="522"/>
    </row>
    <row r="111" spans="1:3" s="117" customFormat="1" ht="30" customHeight="1" x14ac:dyDescent="0.25">
      <c r="A111" s="526"/>
      <c r="B111" s="535" t="s">
        <v>1091</v>
      </c>
      <c r="C111" s="536"/>
    </row>
    <row r="112" spans="1:3" s="117" customFormat="1" x14ac:dyDescent="0.25">
      <c r="A112" s="526"/>
      <c r="B112" s="535" t="s">
        <v>1092</v>
      </c>
      <c r="C112" s="536"/>
    </row>
    <row r="113" spans="1:3" s="117" customFormat="1" ht="37.5" customHeight="1" x14ac:dyDescent="0.25">
      <c r="A113" s="526"/>
      <c r="B113" s="535" t="s">
        <v>1093</v>
      </c>
      <c r="C113" s="536"/>
    </row>
    <row r="114" spans="1:3" s="117" customFormat="1" ht="60" customHeight="1" x14ac:dyDescent="0.25">
      <c r="A114" s="526"/>
      <c r="B114" s="535" t="s">
        <v>1094</v>
      </c>
      <c r="C114" s="536"/>
    </row>
    <row r="115" spans="1:3" s="117" customFormat="1" ht="45" customHeight="1" x14ac:dyDescent="0.25">
      <c r="A115" s="526"/>
      <c r="B115" s="535" t="s">
        <v>1095</v>
      </c>
      <c r="C115" s="536"/>
    </row>
    <row r="116" spans="1:3" s="117" customFormat="1" ht="30" customHeight="1" x14ac:dyDescent="0.25">
      <c r="A116" s="526"/>
      <c r="B116" s="535" t="s">
        <v>1096</v>
      </c>
      <c r="C116" s="536"/>
    </row>
    <row r="117" spans="1:3" s="117" customFormat="1" ht="54" customHeight="1" x14ac:dyDescent="0.25">
      <c r="A117" s="525" t="s">
        <v>234</v>
      </c>
      <c r="B117" s="533" t="s">
        <v>1097</v>
      </c>
      <c r="C117" s="534"/>
    </row>
    <row r="118" spans="1:3" s="117" customFormat="1" ht="30" customHeight="1" x14ac:dyDescent="0.25">
      <c r="A118" s="526"/>
      <c r="B118" s="523" t="s">
        <v>1091</v>
      </c>
      <c r="C118" s="524"/>
    </row>
    <row r="119" spans="1:3" s="117" customFormat="1" x14ac:dyDescent="0.25">
      <c r="A119" s="526"/>
      <c r="B119" s="523" t="s">
        <v>1092</v>
      </c>
      <c r="C119" s="524"/>
    </row>
    <row r="120" spans="1:3" s="117" customFormat="1" ht="60" customHeight="1" x14ac:dyDescent="0.25">
      <c r="A120" s="526"/>
      <c r="B120" s="523" t="s">
        <v>1094</v>
      </c>
      <c r="C120" s="524"/>
    </row>
    <row r="121" spans="1:3" s="117" customFormat="1" ht="45" customHeight="1" x14ac:dyDescent="0.25">
      <c r="A121" s="526"/>
      <c r="B121" s="523" t="s">
        <v>1095</v>
      </c>
      <c r="C121" s="524"/>
    </row>
    <row r="122" spans="1:3" s="117" customFormat="1" ht="30" customHeight="1" x14ac:dyDescent="0.25">
      <c r="A122" s="526"/>
      <c r="B122" s="523" t="s">
        <v>1096</v>
      </c>
      <c r="C122" s="524"/>
    </row>
    <row r="123" spans="1:3" s="117" customFormat="1" ht="60" customHeight="1" x14ac:dyDescent="0.25">
      <c r="A123" s="525" t="s">
        <v>1098</v>
      </c>
      <c r="B123" s="521" t="s">
        <v>1099</v>
      </c>
      <c r="C123" s="522"/>
    </row>
    <row r="124" spans="1:3" s="117" customFormat="1" ht="30" customHeight="1" x14ac:dyDescent="0.25">
      <c r="A124" s="526"/>
      <c r="B124" s="517" t="s">
        <v>1091</v>
      </c>
      <c r="C124" s="518"/>
    </row>
    <row r="125" spans="1:3" s="117" customFormat="1" x14ac:dyDescent="0.25">
      <c r="A125" s="526"/>
      <c r="B125" s="517" t="s">
        <v>1092</v>
      </c>
      <c r="C125" s="518"/>
    </row>
    <row r="126" spans="1:3" s="117" customFormat="1" ht="30" customHeight="1" x14ac:dyDescent="0.25">
      <c r="A126" s="526"/>
      <c r="B126" s="517" t="s">
        <v>1093</v>
      </c>
      <c r="C126" s="518"/>
    </row>
    <row r="127" spans="1:3" s="117" customFormat="1" ht="60" customHeight="1" x14ac:dyDescent="0.25">
      <c r="A127" s="526"/>
      <c r="B127" s="517" t="s">
        <v>1094</v>
      </c>
      <c r="C127" s="518"/>
    </row>
    <row r="128" spans="1:3" s="117" customFormat="1" ht="45" customHeight="1" x14ac:dyDescent="0.25">
      <c r="A128" s="526"/>
      <c r="B128" s="517" t="s">
        <v>1095</v>
      </c>
      <c r="C128" s="518"/>
    </row>
    <row r="129" spans="1:3" s="117" customFormat="1" ht="30" customHeight="1" x14ac:dyDescent="0.25">
      <c r="A129" s="320"/>
      <c r="B129" s="519" t="s">
        <v>1096</v>
      </c>
      <c r="C129" s="520"/>
    </row>
    <row r="130" spans="1:3" x14ac:dyDescent="0.25">
      <c r="A130" s="231"/>
      <c r="B130" s="231"/>
      <c r="C130" s="231"/>
    </row>
    <row r="131" spans="1:3" x14ac:dyDescent="0.25">
      <c r="A131" s="231"/>
      <c r="B131" s="231"/>
      <c r="C131" s="231"/>
    </row>
    <row r="132" spans="1:3" x14ac:dyDescent="0.25">
      <c r="A132" s="231"/>
      <c r="B132" s="231"/>
      <c r="C132" s="231"/>
    </row>
    <row r="133" spans="1:3" x14ac:dyDescent="0.25">
      <c r="A133" s="231"/>
      <c r="B133" s="231"/>
      <c r="C133" s="231"/>
    </row>
    <row r="134" spans="1:3" x14ac:dyDescent="0.25">
      <c r="A134" s="231"/>
      <c r="B134" s="231"/>
      <c r="C134" s="231"/>
    </row>
    <row r="135" spans="1:3" x14ac:dyDescent="0.25">
      <c r="A135" s="231"/>
      <c r="B135" s="231"/>
      <c r="C135" s="231"/>
    </row>
    <row r="136" spans="1:3" x14ac:dyDescent="0.25">
      <c r="A136" s="231"/>
      <c r="B136" s="231"/>
      <c r="C136" s="231"/>
    </row>
    <row r="137" spans="1:3" x14ac:dyDescent="0.25">
      <c r="A137" s="231"/>
      <c r="B137" s="231"/>
      <c r="C137" s="231"/>
    </row>
  </sheetData>
  <mergeCells count="70">
    <mergeCell ref="A1:C1"/>
    <mergeCell ref="A6:A14"/>
    <mergeCell ref="A15:A24"/>
    <mergeCell ref="A25:A32"/>
    <mergeCell ref="A33:A42"/>
    <mergeCell ref="B6:C6"/>
    <mergeCell ref="B25:C25"/>
    <mergeCell ref="B15:C15"/>
    <mergeCell ref="B33:C33"/>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B94:C94"/>
    <mergeCell ref="A94:A105"/>
    <mergeCell ref="B106:C106"/>
    <mergeCell ref="B101:C101"/>
    <mergeCell ref="B102:C102"/>
    <mergeCell ref="B103:C103"/>
    <mergeCell ref="B104:C104"/>
    <mergeCell ref="B105:C105"/>
    <mergeCell ref="B107:C107"/>
    <mergeCell ref="B108:C108"/>
    <mergeCell ref="B109:C109"/>
    <mergeCell ref="B110:C110"/>
    <mergeCell ref="B117:C117"/>
    <mergeCell ref="B111:C111"/>
    <mergeCell ref="B112:C112"/>
    <mergeCell ref="B113:C113"/>
    <mergeCell ref="B114:C114"/>
    <mergeCell ref="B115:C115"/>
    <mergeCell ref="B116:C116"/>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18:C118"/>
    <mergeCell ref="B119:C119"/>
    <mergeCell ref="B120:C120"/>
    <mergeCell ref="B121:C121"/>
    <mergeCell ref="B122:C122"/>
    <mergeCell ref="B128:C128"/>
    <mergeCell ref="B129:C129"/>
    <mergeCell ref="B123:C123"/>
    <mergeCell ref="B124:C124"/>
    <mergeCell ref="B125:C125"/>
    <mergeCell ref="B126:C126"/>
    <mergeCell ref="B127:C127"/>
  </mergeCells>
  <pageMargins left="0.7" right="0.7" top="0.75" bottom="0.75" header="0.3" footer="0.3"/>
  <pageSetup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15" workbookViewId="0">
      <selection activeCell="C2" sqref="C2"/>
    </sheetView>
  </sheetViews>
  <sheetFormatPr defaultRowHeight="15" x14ac:dyDescent="0.25"/>
  <cols>
    <col min="1" max="1" width="28.140625" customWidth="1"/>
    <col min="2" max="2" width="67.140625" customWidth="1"/>
    <col min="3" max="3" width="50.5703125" customWidth="1"/>
  </cols>
  <sheetData>
    <row r="1" spans="1:3" x14ac:dyDescent="0.25">
      <c r="A1" s="297" t="s">
        <v>0</v>
      </c>
      <c r="B1" s="297" t="s">
        <v>1</v>
      </c>
      <c r="C1" s="297" t="s">
        <v>2</v>
      </c>
    </row>
    <row r="2" spans="1:3" ht="75" x14ac:dyDescent="0.25">
      <c r="A2" s="88" t="s">
        <v>3</v>
      </c>
      <c r="B2" s="428" t="s">
        <v>4</v>
      </c>
      <c r="C2" s="427" t="s">
        <v>5</v>
      </c>
    </row>
    <row r="3" spans="1:3" ht="75" x14ac:dyDescent="0.25">
      <c r="A3" s="88" t="s">
        <v>6</v>
      </c>
      <c r="B3" s="429" t="s">
        <v>7</v>
      </c>
      <c r="C3" s="427" t="s">
        <v>8</v>
      </c>
    </row>
    <row r="4" spans="1:3" ht="60" x14ac:dyDescent="0.25">
      <c r="A4" s="88" t="s">
        <v>9</v>
      </c>
      <c r="B4" s="429" t="s">
        <v>10</v>
      </c>
      <c r="C4" s="427" t="s">
        <v>11</v>
      </c>
    </row>
    <row r="5" spans="1:3" ht="150" x14ac:dyDescent="0.25">
      <c r="A5" s="88" t="s">
        <v>12</v>
      </c>
      <c r="B5" s="429" t="s">
        <v>13</v>
      </c>
      <c r="C5" s="427" t="s">
        <v>14</v>
      </c>
    </row>
    <row r="6" spans="1:3" ht="60" x14ac:dyDescent="0.25">
      <c r="A6" s="88" t="s">
        <v>15</v>
      </c>
      <c r="B6" s="428" t="s">
        <v>16</v>
      </c>
      <c r="C6" s="427" t="s">
        <v>17</v>
      </c>
    </row>
    <row r="7" spans="1:3" ht="45" x14ac:dyDescent="0.25">
      <c r="A7" s="88" t="s">
        <v>18</v>
      </c>
      <c r="B7" s="428" t="s">
        <v>19</v>
      </c>
      <c r="C7" s="427" t="s">
        <v>20</v>
      </c>
    </row>
    <row r="8" spans="1:3" ht="90" x14ac:dyDescent="0.25">
      <c r="A8" s="88" t="s">
        <v>21</v>
      </c>
      <c r="B8" s="429" t="s">
        <v>22</v>
      </c>
      <c r="C8" s="427" t="s">
        <v>23</v>
      </c>
    </row>
    <row r="9" spans="1:3" ht="60" x14ac:dyDescent="0.25">
      <c r="A9" s="88" t="s">
        <v>24</v>
      </c>
      <c r="B9" s="430" t="s">
        <v>25</v>
      </c>
      <c r="C9" s="84" t="s">
        <v>26</v>
      </c>
    </row>
    <row r="10" spans="1:3" ht="60" x14ac:dyDescent="0.25">
      <c r="A10" s="88" t="s">
        <v>27</v>
      </c>
      <c r="B10" s="429" t="s">
        <v>28</v>
      </c>
      <c r="C10" s="84" t="s">
        <v>29</v>
      </c>
    </row>
    <row r="11" spans="1:3" ht="90" x14ac:dyDescent="0.25">
      <c r="A11" s="88" t="s">
        <v>30</v>
      </c>
      <c r="B11" s="428" t="s">
        <v>31</v>
      </c>
      <c r="C11" s="84" t="s">
        <v>32</v>
      </c>
    </row>
    <row r="12" spans="1:3" ht="75" x14ac:dyDescent="0.25">
      <c r="A12" s="88" t="s">
        <v>33</v>
      </c>
      <c r="B12" s="428" t="s">
        <v>34</v>
      </c>
      <c r="C12" s="84" t="s">
        <v>35</v>
      </c>
    </row>
    <row r="13" spans="1:3" ht="45" x14ac:dyDescent="0.25">
      <c r="A13" s="88" t="s">
        <v>36</v>
      </c>
      <c r="B13" s="429" t="s">
        <v>37</v>
      </c>
      <c r="C13" s="427" t="s">
        <v>38</v>
      </c>
    </row>
    <row r="14" spans="1:3" ht="90" x14ac:dyDescent="0.25">
      <c r="A14" s="88" t="s">
        <v>39</v>
      </c>
      <c r="B14" s="428" t="s">
        <v>40</v>
      </c>
      <c r="C14" s="427" t="s">
        <v>41</v>
      </c>
    </row>
    <row r="15" spans="1:3" ht="75" x14ac:dyDescent="0.25">
      <c r="A15" s="88" t="s">
        <v>42</v>
      </c>
      <c r="B15" s="428" t="s">
        <v>43</v>
      </c>
      <c r="C15" s="427" t="s">
        <v>44</v>
      </c>
    </row>
    <row r="16" spans="1:3" ht="90" x14ac:dyDescent="0.25">
      <c r="A16" s="88" t="s">
        <v>45</v>
      </c>
      <c r="B16" s="428" t="s">
        <v>46</v>
      </c>
      <c r="C16" s="427" t="s">
        <v>47</v>
      </c>
    </row>
    <row r="17" spans="1:3" ht="75" x14ac:dyDescent="0.25">
      <c r="A17" s="88" t="s">
        <v>48</v>
      </c>
      <c r="B17" s="428" t="s">
        <v>49</v>
      </c>
      <c r="C17" s="427" t="s">
        <v>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5"/>
  <sheetViews>
    <sheetView topLeftCell="A46" workbookViewId="0">
      <selection activeCell="G59" sqref="G59"/>
    </sheetView>
  </sheetViews>
  <sheetFormatPr defaultColWidth="9.140625" defaultRowHeight="15" x14ac:dyDescent="0.25"/>
  <cols>
    <col min="1" max="1" width="52.5703125" style="117" customWidth="1"/>
    <col min="2" max="2" width="21.140625" style="117" customWidth="1"/>
    <col min="3" max="3" width="22.140625" style="117" customWidth="1"/>
    <col min="4" max="4" width="18.85546875" style="117" customWidth="1"/>
    <col min="5" max="8" width="9.140625" style="117" customWidth="1"/>
    <col min="9" max="16384" width="9.140625" style="117"/>
  </cols>
  <sheetData>
    <row r="1" spans="1:10" hidden="1" x14ac:dyDescent="0.25">
      <c r="A1" s="233" t="s">
        <v>51</v>
      </c>
      <c r="B1" s="234" t="s">
        <v>52</v>
      </c>
      <c r="C1" s="234" t="s">
        <v>53</v>
      </c>
      <c r="D1" s="235" t="s">
        <v>54</v>
      </c>
    </row>
    <row r="2" spans="1:10" hidden="1" x14ac:dyDescent="0.25">
      <c r="A2" s="236" t="s">
        <v>55</v>
      </c>
      <c r="B2" s="237">
        <v>490</v>
      </c>
      <c r="C2" s="237">
        <v>900</v>
      </c>
      <c r="D2" s="238">
        <v>1480</v>
      </c>
    </row>
    <row r="3" spans="1:10" hidden="1" x14ac:dyDescent="0.25">
      <c r="A3" s="239" t="s">
        <v>56</v>
      </c>
      <c r="B3" s="240">
        <v>180</v>
      </c>
      <c r="C3" s="240">
        <v>240</v>
      </c>
      <c r="D3" s="241">
        <v>1140</v>
      </c>
    </row>
    <row r="4" spans="1:10" hidden="1" x14ac:dyDescent="0.25">
      <c r="A4" s="239" t="s">
        <v>57</v>
      </c>
      <c r="B4" s="240">
        <v>610</v>
      </c>
      <c r="C4" s="240">
        <v>730</v>
      </c>
      <c r="D4" s="241">
        <v>1060</v>
      </c>
    </row>
    <row r="5" spans="1:10" hidden="1" x14ac:dyDescent="0.25">
      <c r="A5" s="239" t="s">
        <v>58</v>
      </c>
      <c r="B5" s="240"/>
      <c r="C5" s="240">
        <v>240</v>
      </c>
      <c r="D5" s="241"/>
    </row>
    <row r="6" spans="1:10" hidden="1" x14ac:dyDescent="0.25">
      <c r="A6" s="242" t="s">
        <v>59</v>
      </c>
      <c r="B6" s="243">
        <v>60</v>
      </c>
      <c r="C6" s="243"/>
      <c r="D6" s="244">
        <v>1200</v>
      </c>
    </row>
    <row r="7" spans="1:10" x14ac:dyDescent="0.25">
      <c r="A7" s="245" t="s">
        <v>60</v>
      </c>
      <c r="B7" s="246"/>
      <c r="C7" s="246"/>
      <c r="D7" s="247"/>
    </row>
    <row r="8" spans="1:10" x14ac:dyDescent="0.25">
      <c r="A8" s="248" t="s">
        <v>61</v>
      </c>
      <c r="B8" s="249"/>
      <c r="C8" s="249"/>
      <c r="D8" s="250"/>
    </row>
    <row r="9" spans="1:10" x14ac:dyDescent="0.25">
      <c r="A9" s="251" t="s">
        <v>62</v>
      </c>
      <c r="B9" s="252" t="s">
        <v>63</v>
      </c>
      <c r="C9" s="252" t="s">
        <v>64</v>
      </c>
      <c r="D9" s="253" t="s">
        <v>65</v>
      </c>
    </row>
    <row r="10" spans="1:10" x14ac:dyDescent="0.25">
      <c r="A10" s="254" t="s">
        <v>55</v>
      </c>
      <c r="B10" s="254"/>
      <c r="C10" s="254"/>
      <c r="D10" s="254"/>
    </row>
    <row r="11" spans="1:10" x14ac:dyDescent="0.25">
      <c r="A11" s="255" t="s">
        <v>66</v>
      </c>
      <c r="B11" s="256">
        <v>200</v>
      </c>
      <c r="C11" s="256">
        <v>250</v>
      </c>
      <c r="D11" s="257">
        <v>300</v>
      </c>
      <c r="E11" s="45"/>
      <c r="G11" s="45"/>
      <c r="H11" s="45"/>
      <c r="I11" s="45"/>
      <c r="J11" s="45"/>
    </row>
    <row r="12" spans="1:10" x14ac:dyDescent="0.25">
      <c r="A12" s="258" t="s">
        <v>67</v>
      </c>
      <c r="B12" s="259" t="s">
        <v>68</v>
      </c>
      <c r="C12" s="259" t="s">
        <v>69</v>
      </c>
      <c r="D12" s="260" t="s">
        <v>70</v>
      </c>
      <c r="E12" s="45"/>
      <c r="G12" s="45"/>
      <c r="H12" s="45"/>
      <c r="I12" s="45"/>
      <c r="J12" s="45"/>
    </row>
    <row r="13" spans="1:10" x14ac:dyDescent="0.25">
      <c r="A13" s="258" t="s">
        <v>71</v>
      </c>
      <c r="B13" s="259" t="s">
        <v>72</v>
      </c>
      <c r="C13" s="259" t="s">
        <v>73</v>
      </c>
      <c r="D13" s="260" t="s">
        <v>74</v>
      </c>
      <c r="E13" s="45"/>
      <c r="G13" s="45"/>
      <c r="H13" s="45"/>
      <c r="I13" s="45"/>
      <c r="J13" s="45"/>
    </row>
    <row r="14" spans="1:10" x14ac:dyDescent="0.25">
      <c r="A14" s="258" t="s">
        <v>75</v>
      </c>
      <c r="B14" s="259" t="s">
        <v>76</v>
      </c>
      <c r="C14" s="261" t="s">
        <v>77</v>
      </c>
      <c r="D14" s="262" t="s">
        <v>78</v>
      </c>
      <c r="E14" s="45"/>
      <c r="G14" s="45"/>
      <c r="H14" s="45"/>
      <c r="I14" s="45"/>
      <c r="J14" s="45"/>
    </row>
    <row r="15" spans="1:10" x14ac:dyDescent="0.25">
      <c r="A15" s="258" t="s">
        <v>79</v>
      </c>
      <c r="B15" s="259">
        <v>1</v>
      </c>
      <c r="C15" s="261" t="s">
        <v>80</v>
      </c>
      <c r="D15" s="262" t="s">
        <v>81</v>
      </c>
      <c r="E15" s="45"/>
      <c r="G15" s="45"/>
      <c r="H15" s="45"/>
      <c r="I15" s="45"/>
      <c r="J15" s="45"/>
    </row>
    <row r="16" spans="1:10" ht="33.75" x14ac:dyDescent="0.25">
      <c r="A16" s="263" t="s">
        <v>82</v>
      </c>
      <c r="B16" s="264" t="s">
        <v>83</v>
      </c>
      <c r="C16" s="265" t="s">
        <v>84</v>
      </c>
      <c r="D16" s="315" t="s">
        <v>85</v>
      </c>
      <c r="E16" s="45"/>
      <c r="G16" s="45"/>
      <c r="H16" s="45"/>
      <c r="I16" s="45"/>
      <c r="J16" s="45"/>
    </row>
    <row r="17" spans="1:10" x14ac:dyDescent="0.25">
      <c r="A17" s="302" t="s">
        <v>86</v>
      </c>
      <c r="B17" s="303" t="s">
        <v>87</v>
      </c>
      <c r="C17" s="304" t="s">
        <v>88</v>
      </c>
      <c r="D17" s="305" t="s">
        <v>89</v>
      </c>
      <c r="E17" s="45"/>
      <c r="G17" s="45"/>
      <c r="H17" s="45"/>
      <c r="I17" s="45"/>
      <c r="J17" s="45"/>
    </row>
    <row r="18" spans="1:10" x14ac:dyDescent="0.25">
      <c r="A18" s="267" t="s">
        <v>90</v>
      </c>
      <c r="B18" s="268">
        <v>600</v>
      </c>
      <c r="C18" s="268">
        <v>1200</v>
      </c>
      <c r="D18" s="269">
        <v>1600</v>
      </c>
      <c r="E18" s="45"/>
      <c r="G18" s="45"/>
      <c r="H18" s="45"/>
      <c r="I18" s="45"/>
      <c r="J18" s="45"/>
    </row>
    <row r="19" spans="1:10" x14ac:dyDescent="0.25">
      <c r="A19" s="270" t="s">
        <v>67</v>
      </c>
      <c r="B19" s="271" t="s">
        <v>91</v>
      </c>
      <c r="C19" s="271" t="s">
        <v>69</v>
      </c>
      <c r="D19" s="272" t="s">
        <v>70</v>
      </c>
      <c r="E19" s="45"/>
      <c r="G19" s="45"/>
      <c r="H19" s="45"/>
      <c r="I19" s="45"/>
      <c r="J19" s="45"/>
    </row>
    <row r="20" spans="1:10" x14ac:dyDescent="0.25">
      <c r="A20" s="270" t="s">
        <v>71</v>
      </c>
      <c r="B20" s="271" t="s">
        <v>72</v>
      </c>
      <c r="C20" s="273" t="s">
        <v>73</v>
      </c>
      <c r="D20" s="274" t="s">
        <v>74</v>
      </c>
      <c r="E20" s="45"/>
      <c r="G20" s="45"/>
      <c r="H20" s="45"/>
      <c r="I20" s="45"/>
      <c r="J20" s="45"/>
    </row>
    <row r="21" spans="1:10" x14ac:dyDescent="0.25">
      <c r="A21" s="270" t="s">
        <v>75</v>
      </c>
      <c r="B21" s="271" t="s">
        <v>76</v>
      </c>
      <c r="C21" s="271" t="s">
        <v>77</v>
      </c>
      <c r="D21" s="272" t="s">
        <v>78</v>
      </c>
      <c r="E21" s="45"/>
      <c r="G21" s="45"/>
      <c r="H21" s="45"/>
      <c r="I21" s="45"/>
      <c r="J21" s="45"/>
    </row>
    <row r="22" spans="1:10" x14ac:dyDescent="0.25">
      <c r="A22" s="270" t="s">
        <v>92</v>
      </c>
      <c r="B22" s="271" t="s">
        <v>93</v>
      </c>
      <c r="C22" s="273" t="s">
        <v>94</v>
      </c>
      <c r="D22" s="274" t="s">
        <v>95</v>
      </c>
      <c r="E22" s="45"/>
      <c r="G22" s="45"/>
      <c r="H22" s="45"/>
      <c r="I22" s="45"/>
      <c r="J22" s="45"/>
    </row>
    <row r="23" spans="1:10" x14ac:dyDescent="0.25">
      <c r="A23" s="270" t="s">
        <v>79</v>
      </c>
      <c r="B23" s="271">
        <v>1</v>
      </c>
      <c r="C23" s="271" t="s">
        <v>80</v>
      </c>
      <c r="D23" s="272" t="s">
        <v>81</v>
      </c>
      <c r="E23" s="45"/>
      <c r="G23" s="45"/>
      <c r="H23" s="45"/>
      <c r="I23" s="45"/>
      <c r="J23" s="45"/>
    </row>
    <row r="24" spans="1:10" ht="33.75" x14ac:dyDescent="0.25">
      <c r="A24" s="275" t="s">
        <v>82</v>
      </c>
      <c r="B24" s="276" t="s">
        <v>83</v>
      </c>
      <c r="C24" s="276" t="s">
        <v>84</v>
      </c>
      <c r="D24" s="316" t="s">
        <v>85</v>
      </c>
      <c r="E24" s="45"/>
      <c r="G24" s="45"/>
      <c r="H24" s="45"/>
      <c r="I24" s="45"/>
      <c r="J24" s="45"/>
    </row>
    <row r="25" spans="1:10" x14ac:dyDescent="0.25">
      <c r="A25" s="306" t="s">
        <v>86</v>
      </c>
      <c r="B25" s="307" t="s">
        <v>87</v>
      </c>
      <c r="C25" s="307" t="s">
        <v>88</v>
      </c>
      <c r="D25" s="317" t="s">
        <v>89</v>
      </c>
      <c r="E25" s="45"/>
      <c r="G25" s="45"/>
      <c r="H25" s="45"/>
      <c r="I25" s="45"/>
      <c r="J25" s="45"/>
    </row>
    <row r="26" spans="1:10" x14ac:dyDescent="0.25">
      <c r="A26" s="255" t="s">
        <v>96</v>
      </c>
      <c r="B26" s="256">
        <v>795</v>
      </c>
      <c r="C26" s="256">
        <v>1740</v>
      </c>
      <c r="D26" s="257">
        <v>2574</v>
      </c>
      <c r="E26" s="45"/>
      <c r="G26" s="45"/>
      <c r="H26" s="45"/>
      <c r="I26" s="45"/>
      <c r="J26" s="45"/>
    </row>
    <row r="27" spans="1:10" x14ac:dyDescent="0.25">
      <c r="A27" s="258" t="s">
        <v>67</v>
      </c>
      <c r="B27" s="259" t="s">
        <v>68</v>
      </c>
      <c r="C27" s="259" t="s">
        <v>69</v>
      </c>
      <c r="D27" s="260" t="s">
        <v>70</v>
      </c>
      <c r="E27" s="45"/>
      <c r="G27" s="45"/>
      <c r="H27" s="45"/>
      <c r="I27" s="45"/>
      <c r="J27" s="45"/>
    </row>
    <row r="28" spans="1:10" x14ac:dyDescent="0.25">
      <c r="A28" s="258" t="s">
        <v>71</v>
      </c>
      <c r="B28" s="259" t="s">
        <v>72</v>
      </c>
      <c r="C28" s="259" t="s">
        <v>73</v>
      </c>
      <c r="D28" s="260" t="s">
        <v>74</v>
      </c>
      <c r="E28" s="45"/>
      <c r="G28" s="45"/>
      <c r="H28" s="45"/>
      <c r="I28" s="45"/>
      <c r="J28" s="45"/>
    </row>
    <row r="29" spans="1:10" x14ac:dyDescent="0.25">
      <c r="A29" s="258" t="s">
        <v>75</v>
      </c>
      <c r="B29" s="259" t="s">
        <v>76</v>
      </c>
      <c r="C29" s="261" t="s">
        <v>77</v>
      </c>
      <c r="D29" s="262" t="s">
        <v>78</v>
      </c>
      <c r="E29" s="45"/>
      <c r="G29" s="45"/>
      <c r="H29" s="45"/>
      <c r="I29" s="45"/>
      <c r="J29" s="45"/>
    </row>
    <row r="30" spans="1:10" x14ac:dyDescent="0.25">
      <c r="A30" s="258" t="s">
        <v>92</v>
      </c>
      <c r="B30" s="259" t="s">
        <v>93</v>
      </c>
      <c r="C30" s="261" t="s">
        <v>94</v>
      </c>
      <c r="D30" s="262" t="s">
        <v>95</v>
      </c>
      <c r="E30" s="45"/>
      <c r="G30" s="45"/>
      <c r="H30" s="45"/>
      <c r="I30" s="45"/>
      <c r="J30" s="45"/>
    </row>
    <row r="31" spans="1:10" x14ac:dyDescent="0.25">
      <c r="A31" s="258" t="s">
        <v>79</v>
      </c>
      <c r="B31" s="259">
        <v>1</v>
      </c>
      <c r="C31" s="261" t="s">
        <v>80</v>
      </c>
      <c r="D31" s="262" t="s">
        <v>81</v>
      </c>
      <c r="E31" s="45"/>
      <c r="G31" s="45"/>
      <c r="H31" s="45"/>
      <c r="I31" s="45"/>
      <c r="J31" s="45"/>
    </row>
    <row r="32" spans="1:10" ht="33.75" x14ac:dyDescent="0.25">
      <c r="A32" s="263" t="s">
        <v>82</v>
      </c>
      <c r="B32" s="264" t="s">
        <v>83</v>
      </c>
      <c r="C32" s="265" t="s">
        <v>84</v>
      </c>
      <c r="D32" s="315" t="s">
        <v>85</v>
      </c>
      <c r="E32" s="45"/>
      <c r="G32" s="45"/>
      <c r="H32" s="45"/>
      <c r="I32" s="45"/>
      <c r="J32" s="45"/>
    </row>
    <row r="33" spans="1:10" x14ac:dyDescent="0.25">
      <c r="A33" s="263" t="s">
        <v>86</v>
      </c>
      <c r="B33" s="264" t="s">
        <v>87</v>
      </c>
      <c r="C33" s="265" t="s">
        <v>88</v>
      </c>
      <c r="D33" s="315" t="s">
        <v>89</v>
      </c>
      <c r="E33" s="45"/>
      <c r="G33" s="45"/>
      <c r="H33" s="45"/>
      <c r="I33" s="45"/>
      <c r="J33" s="45"/>
    </row>
    <row r="34" spans="1:10" x14ac:dyDescent="0.25">
      <c r="A34" s="255" t="s">
        <v>97</v>
      </c>
      <c r="B34" s="278">
        <v>684</v>
      </c>
      <c r="C34" s="278">
        <v>1518</v>
      </c>
      <c r="D34" s="279">
        <v>2389</v>
      </c>
      <c r="E34" s="45"/>
      <c r="G34" s="45"/>
      <c r="H34" s="45"/>
      <c r="I34" s="45"/>
      <c r="J34" s="45"/>
    </row>
    <row r="35" spans="1:10" x14ac:dyDescent="0.25">
      <c r="A35" s="258" t="s">
        <v>67</v>
      </c>
      <c r="B35" s="259" t="s">
        <v>91</v>
      </c>
      <c r="C35" s="259" t="s">
        <v>69</v>
      </c>
      <c r="D35" s="260" t="s">
        <v>70</v>
      </c>
      <c r="E35" s="45"/>
      <c r="G35" s="45"/>
      <c r="H35" s="45"/>
      <c r="I35" s="45"/>
      <c r="J35" s="45"/>
    </row>
    <row r="36" spans="1:10" x14ac:dyDescent="0.25">
      <c r="A36" s="258" t="s">
        <v>71</v>
      </c>
      <c r="B36" s="259" t="s">
        <v>72</v>
      </c>
      <c r="C36" s="259" t="s">
        <v>73</v>
      </c>
      <c r="D36" s="260" t="s">
        <v>74</v>
      </c>
      <c r="E36" s="45"/>
      <c r="G36" s="45"/>
      <c r="H36" s="45"/>
      <c r="I36" s="45"/>
      <c r="J36" s="45"/>
    </row>
    <row r="37" spans="1:10" x14ac:dyDescent="0.25">
      <c r="A37" s="258" t="s">
        <v>75</v>
      </c>
      <c r="B37" s="259" t="s">
        <v>76</v>
      </c>
      <c r="C37" s="261" t="s">
        <v>77</v>
      </c>
      <c r="D37" s="262" t="s">
        <v>78</v>
      </c>
      <c r="E37" s="45"/>
      <c r="G37" s="45"/>
      <c r="H37" s="45"/>
      <c r="I37" s="45"/>
      <c r="J37" s="45"/>
    </row>
    <row r="38" spans="1:10" x14ac:dyDescent="0.25">
      <c r="A38" s="258" t="s">
        <v>92</v>
      </c>
      <c r="B38" s="259" t="s">
        <v>93</v>
      </c>
      <c r="C38" s="261" t="s">
        <v>94</v>
      </c>
      <c r="D38" s="262" t="s">
        <v>95</v>
      </c>
      <c r="E38" s="45"/>
      <c r="G38" s="45"/>
      <c r="H38" s="45"/>
      <c r="I38" s="45"/>
      <c r="J38" s="45"/>
    </row>
    <row r="39" spans="1:10" x14ac:dyDescent="0.25">
      <c r="A39" s="258" t="s">
        <v>79</v>
      </c>
      <c r="B39" s="259">
        <v>1</v>
      </c>
      <c r="C39" s="261" t="s">
        <v>80</v>
      </c>
      <c r="D39" s="262" t="s">
        <v>81</v>
      </c>
      <c r="E39" s="45"/>
      <c r="G39" s="45"/>
      <c r="H39" s="45"/>
      <c r="I39" s="45"/>
      <c r="J39" s="45"/>
    </row>
    <row r="40" spans="1:10" ht="33.75" x14ac:dyDescent="0.25">
      <c r="A40" s="263" t="s">
        <v>82</v>
      </c>
      <c r="B40" s="264" t="s">
        <v>83</v>
      </c>
      <c r="C40" s="265" t="s">
        <v>84</v>
      </c>
      <c r="D40" s="315" t="s">
        <v>85</v>
      </c>
      <c r="E40" s="45"/>
      <c r="G40" s="45"/>
      <c r="H40" s="45"/>
      <c r="I40" s="45"/>
      <c r="J40" s="45"/>
    </row>
    <row r="41" spans="1:10" x14ac:dyDescent="0.25">
      <c r="A41" s="263" t="s">
        <v>86</v>
      </c>
      <c r="B41" s="264" t="s">
        <v>87</v>
      </c>
      <c r="C41" s="265" t="s">
        <v>88</v>
      </c>
      <c r="D41" s="315" t="s">
        <v>89</v>
      </c>
      <c r="E41" s="45"/>
      <c r="G41" s="45"/>
      <c r="H41" s="45"/>
      <c r="I41" s="45"/>
      <c r="J41" s="45"/>
    </row>
    <row r="42" spans="1:10" x14ac:dyDescent="0.25">
      <c r="A42" s="267" t="s">
        <v>98</v>
      </c>
      <c r="B42" s="280">
        <v>847</v>
      </c>
      <c r="C42" s="280">
        <v>1855</v>
      </c>
      <c r="D42" s="281">
        <v>2743</v>
      </c>
      <c r="E42" s="45"/>
      <c r="G42" s="45"/>
      <c r="H42" s="45"/>
      <c r="I42" s="45"/>
      <c r="J42" s="45"/>
    </row>
    <row r="43" spans="1:10" x14ac:dyDescent="0.25">
      <c r="A43" s="270" t="s">
        <v>99</v>
      </c>
      <c r="B43" s="271" t="s">
        <v>91</v>
      </c>
      <c r="C43" s="271" t="s">
        <v>69</v>
      </c>
      <c r="D43" s="272" t="s">
        <v>70</v>
      </c>
      <c r="E43" s="45"/>
      <c r="G43" s="45"/>
      <c r="H43" s="45"/>
      <c r="I43" s="45"/>
      <c r="J43" s="45"/>
    </row>
    <row r="44" spans="1:10" x14ac:dyDescent="0.25">
      <c r="A44" s="270" t="s">
        <v>100</v>
      </c>
      <c r="B44" s="271" t="s">
        <v>101</v>
      </c>
      <c r="C44" s="271" t="s">
        <v>102</v>
      </c>
      <c r="D44" s="272" t="s">
        <v>103</v>
      </c>
      <c r="E44" s="45"/>
      <c r="G44" s="45"/>
      <c r="H44" s="45"/>
      <c r="I44" s="45"/>
      <c r="J44" s="45"/>
    </row>
    <row r="45" spans="1:10" x14ac:dyDescent="0.25">
      <c r="A45" s="270" t="s">
        <v>71</v>
      </c>
      <c r="B45" s="271" t="s">
        <v>104</v>
      </c>
      <c r="C45" s="271" t="s">
        <v>73</v>
      </c>
      <c r="D45" s="272" t="s">
        <v>74</v>
      </c>
      <c r="E45" s="45"/>
      <c r="G45" s="45"/>
      <c r="H45" s="45"/>
      <c r="I45" s="45"/>
      <c r="J45" s="45"/>
    </row>
    <row r="46" spans="1:10" x14ac:dyDescent="0.25">
      <c r="A46" s="270" t="s">
        <v>75</v>
      </c>
      <c r="B46" s="271" t="s">
        <v>76</v>
      </c>
      <c r="C46" s="271" t="s">
        <v>77</v>
      </c>
      <c r="D46" s="272" t="s">
        <v>78</v>
      </c>
      <c r="E46" s="45"/>
      <c r="G46" s="45"/>
      <c r="H46" s="45"/>
      <c r="I46" s="45"/>
      <c r="J46" s="45"/>
    </row>
    <row r="47" spans="1:10" x14ac:dyDescent="0.25">
      <c r="A47" s="270" t="s">
        <v>92</v>
      </c>
      <c r="B47" s="271" t="s">
        <v>93</v>
      </c>
      <c r="C47" s="273" t="s">
        <v>94</v>
      </c>
      <c r="D47" s="274" t="s">
        <v>95</v>
      </c>
      <c r="E47" s="45"/>
      <c r="G47" s="45"/>
      <c r="H47" s="45"/>
      <c r="I47" s="45"/>
      <c r="J47" s="45"/>
    </row>
    <row r="48" spans="1:10" x14ac:dyDescent="0.25">
      <c r="A48" s="270" t="s">
        <v>79</v>
      </c>
      <c r="B48" s="271">
        <v>1</v>
      </c>
      <c r="C48" s="271" t="s">
        <v>80</v>
      </c>
      <c r="D48" s="272" t="s">
        <v>81</v>
      </c>
      <c r="E48" s="45"/>
      <c r="G48" s="45"/>
      <c r="H48" s="45"/>
      <c r="I48" s="45"/>
      <c r="J48" s="45"/>
    </row>
    <row r="49" spans="1:10" x14ac:dyDescent="0.25">
      <c r="A49" s="275" t="s">
        <v>82</v>
      </c>
      <c r="B49" s="276">
        <v>1</v>
      </c>
      <c r="C49" s="276" t="s">
        <v>80</v>
      </c>
      <c r="D49" s="277" t="s">
        <v>105</v>
      </c>
      <c r="E49" s="45"/>
      <c r="G49" s="45"/>
      <c r="H49" s="45"/>
      <c r="I49" s="45"/>
      <c r="J49" s="45"/>
    </row>
    <row r="50" spans="1:10" x14ac:dyDescent="0.25">
      <c r="A50" s="255" t="s">
        <v>106</v>
      </c>
      <c r="B50" s="278">
        <v>1000</v>
      </c>
      <c r="C50" s="278">
        <v>3600</v>
      </c>
      <c r="D50" s="279">
        <v>6000</v>
      </c>
      <c r="E50" s="45"/>
      <c r="G50" s="45"/>
      <c r="H50" s="45"/>
      <c r="I50" s="45"/>
      <c r="J50" s="45"/>
    </row>
    <row r="51" spans="1:10" x14ac:dyDescent="0.25">
      <c r="A51" s="258" t="s">
        <v>107</v>
      </c>
      <c r="B51" s="259" t="s">
        <v>108</v>
      </c>
      <c r="C51" s="259" t="s">
        <v>70</v>
      </c>
      <c r="D51" s="260" t="s">
        <v>109</v>
      </c>
      <c r="E51" s="45"/>
      <c r="G51" s="45"/>
      <c r="H51" s="45"/>
      <c r="I51" s="45"/>
      <c r="J51" s="45"/>
    </row>
    <row r="52" spans="1:10" x14ac:dyDescent="0.25">
      <c r="A52" s="258" t="s">
        <v>71</v>
      </c>
      <c r="B52" s="259" t="s">
        <v>72</v>
      </c>
      <c r="C52" s="261" t="s">
        <v>73</v>
      </c>
      <c r="D52" s="262" t="s">
        <v>74</v>
      </c>
      <c r="E52" s="45"/>
      <c r="G52" s="45"/>
      <c r="H52" s="45"/>
      <c r="I52" s="45"/>
      <c r="J52" s="45"/>
    </row>
    <row r="53" spans="1:10" x14ac:dyDescent="0.25">
      <c r="A53" s="258" t="s">
        <v>75</v>
      </c>
      <c r="B53" s="259" t="s">
        <v>76</v>
      </c>
      <c r="C53" s="261" t="s">
        <v>77</v>
      </c>
      <c r="D53" s="262" t="s">
        <v>78</v>
      </c>
      <c r="E53" s="45"/>
      <c r="G53" s="45"/>
      <c r="H53" s="45"/>
      <c r="I53" s="45"/>
      <c r="J53" s="45"/>
    </row>
    <row r="54" spans="1:10" x14ac:dyDescent="0.25">
      <c r="A54" s="258" t="s">
        <v>92</v>
      </c>
      <c r="B54" s="259" t="s">
        <v>93</v>
      </c>
      <c r="C54" s="261" t="s">
        <v>94</v>
      </c>
      <c r="D54" s="262" t="s">
        <v>95</v>
      </c>
      <c r="E54" s="45"/>
      <c r="G54" s="45"/>
      <c r="H54" s="45"/>
      <c r="I54" s="45"/>
      <c r="J54" s="45"/>
    </row>
    <row r="55" spans="1:10" x14ac:dyDescent="0.25">
      <c r="A55" s="258" t="s">
        <v>79</v>
      </c>
      <c r="B55" s="259">
        <v>1</v>
      </c>
      <c r="C55" s="261" t="s">
        <v>80</v>
      </c>
      <c r="D55" s="262" t="s">
        <v>81</v>
      </c>
      <c r="E55" s="45"/>
      <c r="G55" s="45"/>
      <c r="H55" s="45"/>
      <c r="I55" s="45"/>
      <c r="J55" s="45"/>
    </row>
    <row r="56" spans="1:10" x14ac:dyDescent="0.25">
      <c r="A56" s="263" t="s">
        <v>82</v>
      </c>
      <c r="B56" s="264">
        <v>1</v>
      </c>
      <c r="C56" s="265" t="s">
        <v>80</v>
      </c>
      <c r="D56" s="266" t="s">
        <v>105</v>
      </c>
      <c r="E56" s="45"/>
      <c r="G56" s="45"/>
      <c r="H56" s="45"/>
      <c r="I56" s="45"/>
      <c r="J56" s="45"/>
    </row>
    <row r="57" spans="1:10" x14ac:dyDescent="0.25">
      <c r="A57" s="267" t="s">
        <v>110</v>
      </c>
      <c r="B57" s="280">
        <v>887</v>
      </c>
      <c r="C57" s="280">
        <v>1518</v>
      </c>
      <c r="D57" s="281">
        <v>2165</v>
      </c>
      <c r="E57" s="45"/>
      <c r="G57" s="45"/>
      <c r="H57" s="45"/>
      <c r="I57" s="45"/>
      <c r="J57" s="45"/>
    </row>
    <row r="58" spans="1:10" x14ac:dyDescent="0.25">
      <c r="A58" s="270" t="s">
        <v>107</v>
      </c>
      <c r="B58" s="271" t="s">
        <v>108</v>
      </c>
      <c r="C58" s="271" t="s">
        <v>70</v>
      </c>
      <c r="D58" s="272" t="s">
        <v>109</v>
      </c>
      <c r="E58" s="45"/>
      <c r="G58" s="45"/>
      <c r="H58" s="45"/>
      <c r="I58" s="45"/>
      <c r="J58" s="45"/>
    </row>
    <row r="59" spans="1:10" x14ac:dyDescent="0.25">
      <c r="A59" s="270" t="s">
        <v>71</v>
      </c>
      <c r="B59" s="271" t="s">
        <v>72</v>
      </c>
      <c r="C59" s="271" t="s">
        <v>73</v>
      </c>
      <c r="D59" s="272" t="s">
        <v>74</v>
      </c>
      <c r="E59" s="45"/>
      <c r="G59" s="45"/>
      <c r="H59" s="45"/>
      <c r="I59" s="45"/>
      <c r="J59" s="45"/>
    </row>
    <row r="60" spans="1:10" x14ac:dyDescent="0.25">
      <c r="A60" s="270" t="s">
        <v>75</v>
      </c>
      <c r="B60" s="271" t="s">
        <v>76</v>
      </c>
      <c r="C60" s="271" t="s">
        <v>77</v>
      </c>
      <c r="D60" s="272" t="s">
        <v>78</v>
      </c>
      <c r="E60" s="45"/>
      <c r="G60" s="45"/>
      <c r="H60" s="45"/>
      <c r="I60" s="45"/>
      <c r="J60" s="45"/>
    </row>
    <row r="61" spans="1:10" x14ac:dyDescent="0.25">
      <c r="A61" s="270" t="s">
        <v>92</v>
      </c>
      <c r="B61" s="271" t="s">
        <v>93</v>
      </c>
      <c r="C61" s="273" t="s">
        <v>94</v>
      </c>
      <c r="D61" s="274" t="s">
        <v>95</v>
      </c>
      <c r="E61" s="45"/>
      <c r="G61" s="45"/>
      <c r="H61" s="45"/>
      <c r="I61" s="45"/>
      <c r="J61" s="45"/>
    </row>
    <row r="62" spans="1:10" x14ac:dyDescent="0.25">
      <c r="A62" s="270" t="s">
        <v>79</v>
      </c>
      <c r="B62" s="271">
        <v>1</v>
      </c>
      <c r="C62" s="271" t="s">
        <v>80</v>
      </c>
      <c r="D62" s="272" t="s">
        <v>81</v>
      </c>
      <c r="E62" s="45"/>
      <c r="G62" s="45"/>
      <c r="H62" s="45"/>
      <c r="I62" s="45"/>
      <c r="J62" s="45"/>
    </row>
    <row r="63" spans="1:10" x14ac:dyDescent="0.25">
      <c r="A63" s="275" t="s">
        <v>82</v>
      </c>
      <c r="B63" s="276">
        <v>1</v>
      </c>
      <c r="C63" s="276" t="s">
        <v>80</v>
      </c>
      <c r="D63" s="277" t="s">
        <v>105</v>
      </c>
      <c r="E63" s="45"/>
      <c r="G63" s="45"/>
      <c r="H63" s="45"/>
      <c r="I63" s="45"/>
      <c r="J63" s="45"/>
    </row>
    <row r="64" spans="1:10" x14ac:dyDescent="0.25">
      <c r="A64" s="282" t="s">
        <v>111</v>
      </c>
      <c r="B64" s="283"/>
      <c r="C64" s="283"/>
      <c r="D64" s="284"/>
      <c r="E64" s="45"/>
      <c r="G64" s="45"/>
      <c r="H64" s="45"/>
      <c r="I64" s="45"/>
      <c r="J64" s="45"/>
    </row>
    <row r="65" spans="1:10" x14ac:dyDescent="0.25">
      <c r="A65" s="255" t="s">
        <v>112</v>
      </c>
      <c r="B65" s="256">
        <v>200</v>
      </c>
      <c r="C65" s="256">
        <v>250</v>
      </c>
      <c r="D65" s="257">
        <v>300</v>
      </c>
      <c r="E65" s="45"/>
      <c r="G65" s="45"/>
      <c r="H65" s="45"/>
      <c r="I65" s="45"/>
      <c r="J65" s="45"/>
    </row>
    <row r="66" spans="1:10" ht="45" x14ac:dyDescent="0.25">
      <c r="A66" s="258" t="s">
        <v>99</v>
      </c>
      <c r="B66" s="259" t="s">
        <v>113</v>
      </c>
      <c r="C66" s="314" t="s">
        <v>114</v>
      </c>
      <c r="D66" s="314" t="s">
        <v>115</v>
      </c>
      <c r="E66" s="45"/>
      <c r="G66" s="45"/>
      <c r="H66" s="45"/>
      <c r="I66" s="45"/>
      <c r="J66" s="45"/>
    </row>
    <row r="67" spans="1:10" x14ac:dyDescent="0.25">
      <c r="A67" s="258" t="s">
        <v>71</v>
      </c>
      <c r="B67" s="259" t="s">
        <v>72</v>
      </c>
      <c r="C67" s="261" t="s">
        <v>73</v>
      </c>
      <c r="D67" s="262" t="s">
        <v>74</v>
      </c>
      <c r="E67" s="45"/>
      <c r="G67" s="45"/>
      <c r="H67" s="45"/>
      <c r="I67" s="45"/>
      <c r="J67" s="45"/>
    </row>
    <row r="68" spans="1:10" x14ac:dyDescent="0.25">
      <c r="A68" s="258" t="s">
        <v>75</v>
      </c>
      <c r="B68" s="259" t="s">
        <v>76</v>
      </c>
      <c r="C68" s="261" t="s">
        <v>77</v>
      </c>
      <c r="D68" s="262" t="s">
        <v>78</v>
      </c>
      <c r="E68" s="45"/>
      <c r="G68" s="45"/>
      <c r="H68" s="45"/>
      <c r="I68" s="45"/>
      <c r="J68" s="45"/>
    </row>
    <row r="69" spans="1:10" x14ac:dyDescent="0.25">
      <c r="A69" s="258" t="s">
        <v>79</v>
      </c>
      <c r="B69" s="259">
        <v>1</v>
      </c>
      <c r="C69" s="261" t="s">
        <v>80</v>
      </c>
      <c r="D69" s="262" t="s">
        <v>81</v>
      </c>
      <c r="E69" s="45"/>
      <c r="G69" s="45"/>
      <c r="H69" s="45"/>
      <c r="I69" s="45"/>
      <c r="J69" s="45"/>
    </row>
    <row r="70" spans="1:10" x14ac:dyDescent="0.25">
      <c r="A70" s="263" t="s">
        <v>82</v>
      </c>
      <c r="B70" s="264">
        <v>1</v>
      </c>
      <c r="C70" s="265" t="s">
        <v>80</v>
      </c>
      <c r="D70" s="266" t="s">
        <v>105</v>
      </c>
      <c r="E70" s="45"/>
      <c r="G70" s="45"/>
      <c r="H70" s="45"/>
      <c r="I70" s="45"/>
      <c r="J70" s="45"/>
    </row>
    <row r="71" spans="1:10" x14ac:dyDescent="0.25">
      <c r="A71" s="267" t="s">
        <v>116</v>
      </c>
      <c r="B71" s="280">
        <v>330</v>
      </c>
      <c r="C71" s="280" t="e">
        <f>#REF!</f>
        <v>#REF!</v>
      </c>
      <c r="D71" s="281" t="e">
        <f>#REF!</f>
        <v>#REF!</v>
      </c>
      <c r="E71" s="45"/>
      <c r="G71" s="45"/>
      <c r="H71" s="45"/>
      <c r="I71" s="45"/>
      <c r="J71" s="45"/>
    </row>
    <row r="72" spans="1:10" x14ac:dyDescent="0.25">
      <c r="A72" s="270" t="s">
        <v>107</v>
      </c>
      <c r="B72" s="271" t="s">
        <v>117</v>
      </c>
      <c r="C72" s="271" t="s">
        <v>118</v>
      </c>
      <c r="D72" s="272" t="s">
        <v>119</v>
      </c>
      <c r="E72" s="45"/>
      <c r="G72" s="45"/>
      <c r="H72" s="45"/>
      <c r="I72" s="45"/>
      <c r="J72" s="45"/>
    </row>
    <row r="73" spans="1:10" x14ac:dyDescent="0.25">
      <c r="A73" s="270" t="s">
        <v>71</v>
      </c>
      <c r="B73" s="271" t="s">
        <v>72</v>
      </c>
      <c r="C73" s="271" t="s">
        <v>73</v>
      </c>
      <c r="D73" s="272" t="s">
        <v>74</v>
      </c>
      <c r="E73" s="45"/>
      <c r="G73" s="45"/>
      <c r="H73" s="45"/>
      <c r="I73" s="45"/>
      <c r="J73" s="45"/>
    </row>
    <row r="74" spans="1:10" x14ac:dyDescent="0.25">
      <c r="A74" s="270" t="s">
        <v>75</v>
      </c>
      <c r="B74" s="271" t="s">
        <v>76</v>
      </c>
      <c r="C74" s="271" t="s">
        <v>77</v>
      </c>
      <c r="D74" s="272" t="s">
        <v>78</v>
      </c>
      <c r="E74" s="45"/>
      <c r="G74" s="45"/>
      <c r="H74" s="45"/>
      <c r="I74" s="45"/>
      <c r="J74" s="45"/>
    </row>
    <row r="75" spans="1:10" x14ac:dyDescent="0.25">
      <c r="A75" s="270" t="s">
        <v>79</v>
      </c>
      <c r="B75" s="271">
        <v>1</v>
      </c>
      <c r="C75" s="271" t="s">
        <v>80</v>
      </c>
      <c r="D75" s="272" t="s">
        <v>81</v>
      </c>
      <c r="E75" s="45"/>
      <c r="G75" s="45"/>
      <c r="H75" s="45"/>
      <c r="I75" s="45"/>
      <c r="J75" s="45"/>
    </row>
    <row r="76" spans="1:10" x14ac:dyDescent="0.25">
      <c r="A76" s="275" t="s">
        <v>82</v>
      </c>
      <c r="B76" s="276">
        <v>1</v>
      </c>
      <c r="C76" s="276" t="s">
        <v>80</v>
      </c>
      <c r="D76" s="277" t="s">
        <v>105</v>
      </c>
      <c r="E76" s="45"/>
      <c r="G76" s="45"/>
      <c r="H76" s="45"/>
      <c r="I76" s="45"/>
      <c r="J76" s="45"/>
    </row>
    <row r="77" spans="1:10" x14ac:dyDescent="0.25">
      <c r="A77" s="255" t="s">
        <v>120</v>
      </c>
      <c r="B77" s="278" t="e">
        <f>#REF!</f>
        <v>#REF!</v>
      </c>
      <c r="C77" s="278" t="e">
        <f>#REF!</f>
        <v>#REF!</v>
      </c>
      <c r="D77" s="279" t="e">
        <f>#REF!</f>
        <v>#REF!</v>
      </c>
      <c r="E77" s="45"/>
      <c r="G77" s="45"/>
      <c r="H77" s="45"/>
      <c r="I77" s="45"/>
      <c r="J77" s="45"/>
    </row>
    <row r="78" spans="1:10" x14ac:dyDescent="0.25">
      <c r="A78" s="258" t="s">
        <v>107</v>
      </c>
      <c r="B78" s="259" t="s">
        <v>117</v>
      </c>
      <c r="C78" s="259" t="s">
        <v>118</v>
      </c>
      <c r="D78" s="260" t="s">
        <v>119</v>
      </c>
      <c r="E78" s="45"/>
      <c r="G78" s="45"/>
      <c r="H78" s="45"/>
      <c r="I78" s="45"/>
      <c r="J78" s="45"/>
    </row>
    <row r="79" spans="1:10" x14ac:dyDescent="0.25">
      <c r="A79" s="258" t="s">
        <v>71</v>
      </c>
      <c r="B79" s="259" t="s">
        <v>72</v>
      </c>
      <c r="C79" s="261" t="s">
        <v>73</v>
      </c>
      <c r="D79" s="262" t="s">
        <v>74</v>
      </c>
      <c r="E79" s="45"/>
      <c r="G79" s="45"/>
      <c r="H79" s="45"/>
      <c r="I79" s="45"/>
      <c r="J79" s="45"/>
    </row>
    <row r="80" spans="1:10" x14ac:dyDescent="0.25">
      <c r="A80" s="258" t="s">
        <v>75</v>
      </c>
      <c r="B80" s="259" t="s">
        <v>76</v>
      </c>
      <c r="C80" s="261" t="s">
        <v>77</v>
      </c>
      <c r="D80" s="262" t="s">
        <v>78</v>
      </c>
      <c r="E80" s="45"/>
      <c r="G80" s="45"/>
      <c r="H80" s="45"/>
      <c r="I80" s="45"/>
      <c r="J80" s="45"/>
    </row>
    <row r="81" spans="1:10" x14ac:dyDescent="0.25">
      <c r="A81" s="258" t="s">
        <v>79</v>
      </c>
      <c r="B81" s="259">
        <v>1</v>
      </c>
      <c r="C81" s="261" t="s">
        <v>80</v>
      </c>
      <c r="D81" s="262" t="s">
        <v>81</v>
      </c>
      <c r="E81" s="45"/>
      <c r="G81" s="45"/>
      <c r="H81" s="45"/>
      <c r="I81" s="45"/>
      <c r="J81" s="45"/>
    </row>
    <row r="82" spans="1:10" x14ac:dyDescent="0.25">
      <c r="A82" s="263" t="s">
        <v>82</v>
      </c>
      <c r="B82" s="264">
        <v>1</v>
      </c>
      <c r="C82" s="265" t="s">
        <v>80</v>
      </c>
      <c r="D82" s="266" t="s">
        <v>105</v>
      </c>
      <c r="E82" s="45"/>
      <c r="G82" s="45"/>
      <c r="H82" s="45"/>
      <c r="I82" s="45"/>
      <c r="J82" s="45"/>
    </row>
    <row r="83" spans="1:10" x14ac:dyDescent="0.25">
      <c r="A83" s="267" t="s">
        <v>121</v>
      </c>
      <c r="B83" s="280"/>
      <c r="C83" s="280"/>
      <c r="D83" s="281"/>
      <c r="E83" s="45"/>
      <c r="G83" s="45"/>
      <c r="H83" s="45"/>
      <c r="I83" s="45"/>
      <c r="J83" s="45"/>
    </row>
    <row r="84" spans="1:10" x14ac:dyDescent="0.25">
      <c r="A84" s="298" t="s">
        <v>122</v>
      </c>
      <c r="B84" s="299" t="s">
        <v>123</v>
      </c>
      <c r="C84" s="300" t="s">
        <v>124</v>
      </c>
      <c r="D84" s="301" t="s">
        <v>125</v>
      </c>
      <c r="E84" s="45"/>
      <c r="G84" s="45"/>
      <c r="H84" s="45"/>
      <c r="I84" s="45"/>
      <c r="J84" s="45"/>
    </row>
    <row r="85" spans="1:10" x14ac:dyDescent="0.25">
      <c r="A85" s="298" t="s">
        <v>71</v>
      </c>
      <c r="B85" s="299" t="s">
        <v>126</v>
      </c>
      <c r="C85" s="300" t="s">
        <v>73</v>
      </c>
      <c r="D85" s="301" t="s">
        <v>74</v>
      </c>
      <c r="E85" s="45"/>
      <c r="G85" s="45"/>
      <c r="H85" s="45"/>
      <c r="I85" s="45"/>
      <c r="J85" s="45"/>
    </row>
    <row r="86" spans="1:10" x14ac:dyDescent="0.25">
      <c r="A86" s="298" t="s">
        <v>75</v>
      </c>
      <c r="B86" s="299" t="s">
        <v>76</v>
      </c>
      <c r="C86" s="300" t="s">
        <v>77</v>
      </c>
      <c r="D86" s="301" t="s">
        <v>78</v>
      </c>
      <c r="E86" s="45"/>
      <c r="G86" s="45"/>
      <c r="H86" s="45"/>
      <c r="I86" s="45"/>
      <c r="J86" s="45"/>
    </row>
    <row r="87" spans="1:10" x14ac:dyDescent="0.25">
      <c r="A87" s="298" t="s">
        <v>79</v>
      </c>
      <c r="B87" s="299">
        <v>1</v>
      </c>
      <c r="C87" s="300" t="s">
        <v>80</v>
      </c>
      <c r="D87" s="301" t="s">
        <v>81</v>
      </c>
      <c r="E87" s="45"/>
      <c r="G87" s="45"/>
      <c r="H87" s="45"/>
      <c r="I87" s="45"/>
      <c r="J87" s="45"/>
    </row>
    <row r="88" spans="1:10" x14ac:dyDescent="0.25">
      <c r="A88" s="298" t="s">
        <v>82</v>
      </c>
      <c r="B88" s="299">
        <v>1</v>
      </c>
      <c r="C88" s="300" t="s">
        <v>80</v>
      </c>
      <c r="D88" s="301" t="s">
        <v>105</v>
      </c>
      <c r="E88" s="45"/>
      <c r="G88" s="45"/>
      <c r="H88" s="45"/>
      <c r="I88" s="45"/>
      <c r="J88" s="45"/>
    </row>
    <row r="89" spans="1:10" x14ac:dyDescent="0.25">
      <c r="A89" s="298" t="s">
        <v>92</v>
      </c>
      <c r="B89" s="299" t="s">
        <v>93</v>
      </c>
      <c r="C89" s="300" t="s">
        <v>94</v>
      </c>
      <c r="D89" s="301" t="s">
        <v>95</v>
      </c>
      <c r="E89" s="45"/>
      <c r="G89" s="45"/>
      <c r="H89" s="45"/>
      <c r="I89" s="45"/>
      <c r="J89" s="45"/>
    </row>
    <row r="90" spans="1:10" x14ac:dyDescent="0.25">
      <c r="A90" s="267" t="s">
        <v>127</v>
      </c>
      <c r="B90" s="280"/>
      <c r="C90" s="280"/>
      <c r="D90" s="281"/>
      <c r="E90" s="45"/>
      <c r="G90" s="45"/>
      <c r="H90" s="45"/>
      <c r="I90" s="45"/>
      <c r="J90" s="45"/>
    </row>
    <row r="91" spans="1:10" x14ac:dyDescent="0.25">
      <c r="A91" s="298" t="s">
        <v>128</v>
      </c>
      <c r="B91" s="299" t="s">
        <v>123</v>
      </c>
      <c r="C91" s="300" t="s">
        <v>124</v>
      </c>
      <c r="D91" s="301" t="s">
        <v>125</v>
      </c>
      <c r="E91" s="45"/>
      <c r="G91" s="45"/>
      <c r="H91" s="45"/>
      <c r="I91" s="45"/>
      <c r="J91" s="45"/>
    </row>
    <row r="92" spans="1:10" x14ac:dyDescent="0.25">
      <c r="A92" s="298" t="s">
        <v>129</v>
      </c>
      <c r="B92" s="299" t="s">
        <v>130</v>
      </c>
      <c r="C92" s="300" t="s">
        <v>131</v>
      </c>
      <c r="D92" s="301" t="s">
        <v>132</v>
      </c>
      <c r="E92" s="45"/>
      <c r="G92" s="45"/>
      <c r="H92" s="45"/>
      <c r="I92" s="45"/>
      <c r="J92" s="45"/>
    </row>
    <row r="93" spans="1:10" x14ac:dyDescent="0.25">
      <c r="A93" s="298" t="s">
        <v>133</v>
      </c>
      <c r="B93" s="299" t="s">
        <v>126</v>
      </c>
      <c r="C93" s="300" t="s">
        <v>73</v>
      </c>
      <c r="D93" s="301" t="s">
        <v>74</v>
      </c>
      <c r="E93" s="45"/>
      <c r="G93" s="45"/>
      <c r="H93" s="45"/>
      <c r="I93" s="45"/>
      <c r="J93" s="45"/>
    </row>
    <row r="94" spans="1:10" x14ac:dyDescent="0.25">
      <c r="A94" s="298" t="s">
        <v>134</v>
      </c>
      <c r="B94" s="299">
        <v>1</v>
      </c>
      <c r="C94" s="300" t="s">
        <v>80</v>
      </c>
      <c r="D94" s="301" t="s">
        <v>81</v>
      </c>
      <c r="E94" s="45"/>
      <c r="G94" s="45"/>
      <c r="H94" s="45"/>
      <c r="I94" s="45"/>
      <c r="J94" s="45"/>
    </row>
    <row r="95" spans="1:10" x14ac:dyDescent="0.25">
      <c r="A95" s="298" t="s">
        <v>92</v>
      </c>
      <c r="B95" s="299" t="s">
        <v>93</v>
      </c>
      <c r="C95" s="300" t="s">
        <v>94</v>
      </c>
      <c r="D95" s="301" t="s">
        <v>95</v>
      </c>
      <c r="E95" s="45"/>
      <c r="G95" s="45"/>
      <c r="H95" s="45"/>
      <c r="I95" s="45"/>
      <c r="J95" s="45"/>
    </row>
    <row r="96" spans="1:10" x14ac:dyDescent="0.25">
      <c r="A96" s="298" t="s">
        <v>135</v>
      </c>
      <c r="B96" s="299">
        <v>1</v>
      </c>
      <c r="C96" s="300" t="s">
        <v>80</v>
      </c>
      <c r="D96" s="301" t="s">
        <v>81</v>
      </c>
      <c r="E96" s="45"/>
      <c r="G96" s="45"/>
      <c r="H96" s="45"/>
      <c r="I96" s="45"/>
      <c r="J96" s="45"/>
    </row>
    <row r="97" spans="1:10" x14ac:dyDescent="0.25">
      <c r="A97" s="311" t="s">
        <v>82</v>
      </c>
      <c r="B97" s="259">
        <v>1</v>
      </c>
      <c r="C97" s="261" t="s">
        <v>80</v>
      </c>
      <c r="D97" s="261" t="s">
        <v>105</v>
      </c>
      <c r="E97" s="45"/>
      <c r="G97" s="45"/>
      <c r="H97" s="45"/>
      <c r="I97" s="45"/>
      <c r="J97" s="45"/>
    </row>
    <row r="98" spans="1:10" x14ac:dyDescent="0.25">
      <c r="A98" s="308" t="s">
        <v>136</v>
      </c>
      <c r="B98" s="309"/>
      <c r="C98" s="309"/>
      <c r="D98" s="310"/>
      <c r="E98" s="45"/>
      <c r="G98" s="45"/>
      <c r="H98" s="45"/>
      <c r="I98" s="45"/>
      <c r="J98" s="45"/>
    </row>
    <row r="99" spans="1:10" x14ac:dyDescent="0.25">
      <c r="A99" s="298" t="s">
        <v>128</v>
      </c>
      <c r="B99" s="299" t="s">
        <v>123</v>
      </c>
      <c r="C99" s="300" t="s">
        <v>124</v>
      </c>
      <c r="D99" s="301" t="s">
        <v>125</v>
      </c>
      <c r="E99" s="45"/>
      <c r="G99" s="45"/>
      <c r="H99" s="45"/>
      <c r="I99" s="45"/>
      <c r="J99" s="45"/>
    </row>
    <row r="100" spans="1:10" x14ac:dyDescent="0.25">
      <c r="A100" s="298" t="s">
        <v>133</v>
      </c>
      <c r="B100" s="299" t="s">
        <v>126</v>
      </c>
      <c r="C100" s="300" t="s">
        <v>73</v>
      </c>
      <c r="D100" s="301" t="s">
        <v>74</v>
      </c>
      <c r="E100" s="45"/>
      <c r="G100" s="45"/>
      <c r="H100" s="45"/>
      <c r="I100" s="45"/>
      <c r="J100" s="45"/>
    </row>
    <row r="101" spans="1:10" x14ac:dyDescent="0.25">
      <c r="A101" s="298" t="s">
        <v>134</v>
      </c>
      <c r="B101" s="299">
        <v>1</v>
      </c>
      <c r="C101" s="300" t="s">
        <v>80</v>
      </c>
      <c r="D101" s="301" t="s">
        <v>81</v>
      </c>
      <c r="E101" s="45"/>
      <c r="G101" s="45"/>
      <c r="H101" s="45"/>
      <c r="I101" s="45"/>
      <c r="J101" s="45"/>
    </row>
    <row r="102" spans="1:10" x14ac:dyDescent="0.25">
      <c r="A102" s="298" t="s">
        <v>92</v>
      </c>
      <c r="B102" s="299" t="s">
        <v>93</v>
      </c>
      <c r="C102" s="300" t="s">
        <v>94</v>
      </c>
      <c r="D102" s="301" t="s">
        <v>95</v>
      </c>
      <c r="E102" s="45"/>
      <c r="G102" s="45"/>
      <c r="H102" s="45"/>
      <c r="I102" s="45"/>
      <c r="J102" s="45"/>
    </row>
    <row r="103" spans="1:10" x14ac:dyDescent="0.25">
      <c r="A103" s="302" t="s">
        <v>135</v>
      </c>
      <c r="B103" s="299">
        <v>1</v>
      </c>
      <c r="C103" s="300" t="s">
        <v>80</v>
      </c>
      <c r="D103" s="301" t="s">
        <v>81</v>
      </c>
      <c r="E103" s="45"/>
      <c r="G103" s="45"/>
      <c r="H103" s="45"/>
      <c r="I103" s="45"/>
      <c r="J103" s="45"/>
    </row>
    <row r="104" spans="1:10" x14ac:dyDescent="0.25">
      <c r="A104" s="302" t="s">
        <v>82</v>
      </c>
      <c r="B104" s="259">
        <v>1</v>
      </c>
      <c r="C104" s="261" t="s">
        <v>80</v>
      </c>
      <c r="D104" s="261" t="s">
        <v>105</v>
      </c>
      <c r="E104" s="45"/>
      <c r="G104" s="45"/>
      <c r="H104" s="45"/>
      <c r="I104" s="45"/>
      <c r="J104" s="45"/>
    </row>
    <row r="105" spans="1:10" x14ac:dyDescent="0.25">
      <c r="A105" s="285" t="s">
        <v>137</v>
      </c>
      <c r="B105" s="286"/>
      <c r="C105" s="286"/>
      <c r="D105" s="287"/>
      <c r="E105" s="45"/>
      <c r="G105" s="45"/>
      <c r="H105" s="45"/>
      <c r="I105" s="45"/>
      <c r="J105" s="45"/>
    </row>
    <row r="106" spans="1:10" x14ac:dyDescent="0.25">
      <c r="A106" s="267" t="s">
        <v>138</v>
      </c>
      <c r="B106" s="288">
        <v>130</v>
      </c>
      <c r="C106" s="288">
        <v>265</v>
      </c>
      <c r="D106" s="289">
        <v>519</v>
      </c>
      <c r="E106" s="45"/>
      <c r="G106" s="45"/>
      <c r="H106" s="45"/>
      <c r="I106" s="45"/>
      <c r="J106" s="45"/>
    </row>
    <row r="107" spans="1:10" x14ac:dyDescent="0.25">
      <c r="A107" s="270" t="s">
        <v>71</v>
      </c>
      <c r="B107" s="271" t="s">
        <v>72</v>
      </c>
      <c r="C107" s="271" t="s">
        <v>73</v>
      </c>
      <c r="D107" s="272" t="s">
        <v>74</v>
      </c>
      <c r="E107" s="45"/>
      <c r="G107" s="45"/>
      <c r="H107" s="45"/>
      <c r="I107" s="45"/>
      <c r="J107" s="45"/>
    </row>
    <row r="108" spans="1:10" x14ac:dyDescent="0.25">
      <c r="A108" s="275" t="s">
        <v>139</v>
      </c>
      <c r="B108" s="276" t="s">
        <v>140</v>
      </c>
      <c r="C108" s="276" t="s">
        <v>141</v>
      </c>
      <c r="D108" s="277" t="s">
        <v>142</v>
      </c>
      <c r="E108" s="45"/>
      <c r="G108" s="45"/>
      <c r="H108" s="45"/>
      <c r="I108" s="45"/>
      <c r="J108" s="45"/>
    </row>
    <row r="109" spans="1:10" x14ac:dyDescent="0.25">
      <c r="A109" s="285" t="s">
        <v>143</v>
      </c>
      <c r="B109" s="286"/>
      <c r="C109" s="286"/>
      <c r="D109" s="287"/>
      <c r="E109" s="45"/>
      <c r="G109" s="45"/>
      <c r="H109" s="45"/>
      <c r="I109" s="45"/>
      <c r="J109" s="45"/>
    </row>
    <row r="110" spans="1:10" x14ac:dyDescent="0.25">
      <c r="A110" s="255" t="s">
        <v>144</v>
      </c>
      <c r="B110" s="256">
        <v>100</v>
      </c>
      <c r="C110" s="256">
        <v>125</v>
      </c>
      <c r="D110" s="257">
        <v>175</v>
      </c>
      <c r="E110" s="45"/>
      <c r="G110" s="45"/>
      <c r="H110" s="45"/>
      <c r="I110" s="45"/>
      <c r="J110" s="45"/>
    </row>
    <row r="111" spans="1:10" x14ac:dyDescent="0.25">
      <c r="A111" s="258" t="s">
        <v>71</v>
      </c>
      <c r="B111" s="259" t="s">
        <v>72</v>
      </c>
      <c r="C111" s="261" t="s">
        <v>73</v>
      </c>
      <c r="D111" s="262" t="s">
        <v>74</v>
      </c>
      <c r="E111" s="45"/>
      <c r="G111" s="45"/>
      <c r="H111" s="45"/>
      <c r="I111" s="45"/>
      <c r="J111" s="45"/>
    </row>
    <row r="112" spans="1:10" x14ac:dyDescent="0.25">
      <c r="A112" s="258" t="s">
        <v>75</v>
      </c>
      <c r="B112" s="259" t="s">
        <v>76</v>
      </c>
      <c r="C112" s="261" t="s">
        <v>77</v>
      </c>
      <c r="D112" s="262" t="s">
        <v>78</v>
      </c>
      <c r="E112" s="45"/>
      <c r="G112" s="45"/>
      <c r="H112" s="45"/>
      <c r="I112" s="45"/>
      <c r="J112" s="45"/>
    </row>
    <row r="113" spans="1:10" x14ac:dyDescent="0.25">
      <c r="A113" s="258" t="s">
        <v>135</v>
      </c>
      <c r="B113" s="259">
        <v>1</v>
      </c>
      <c r="C113" s="261" t="s">
        <v>80</v>
      </c>
      <c r="D113" s="262" t="s">
        <v>81</v>
      </c>
      <c r="E113" s="45"/>
      <c r="G113" s="45"/>
      <c r="H113" s="45"/>
      <c r="I113" s="45"/>
      <c r="J113" s="45"/>
    </row>
    <row r="114" spans="1:10" x14ac:dyDescent="0.25">
      <c r="A114" s="290" t="s">
        <v>82</v>
      </c>
      <c r="B114" s="291" t="s">
        <v>140</v>
      </c>
      <c r="C114" s="292" t="s">
        <v>141</v>
      </c>
      <c r="D114" s="293" t="s">
        <v>142</v>
      </c>
      <c r="E114" s="45"/>
      <c r="G114" s="45"/>
      <c r="H114" s="45"/>
      <c r="I114" s="45"/>
      <c r="J114" s="45"/>
    </row>
    <row r="115" spans="1:10" x14ac:dyDescent="0.25">
      <c r="A115" s="285" t="s">
        <v>145</v>
      </c>
      <c r="B115" s="286"/>
      <c r="C115" s="286"/>
      <c r="D115" s="287"/>
      <c r="E115" s="45"/>
      <c r="G115" s="45"/>
      <c r="H115" s="45"/>
      <c r="I115" s="45"/>
      <c r="J115" s="45"/>
    </row>
    <row r="116" spans="1:10" x14ac:dyDescent="0.25">
      <c r="A116" s="267" t="s">
        <v>146</v>
      </c>
      <c r="B116" s="288">
        <v>207</v>
      </c>
      <c r="C116" s="288">
        <v>348</v>
      </c>
      <c r="D116" s="289">
        <v>519</v>
      </c>
      <c r="E116" s="45"/>
      <c r="G116" s="45"/>
      <c r="H116" s="45"/>
      <c r="I116" s="45"/>
      <c r="J116" s="45"/>
    </row>
    <row r="117" spans="1:10" x14ac:dyDescent="0.25">
      <c r="A117" s="270" t="s">
        <v>75</v>
      </c>
      <c r="B117" s="271" t="s">
        <v>76</v>
      </c>
      <c r="C117" s="271" t="s">
        <v>77</v>
      </c>
      <c r="D117" s="272" t="s">
        <v>78</v>
      </c>
      <c r="E117" s="45"/>
      <c r="G117" s="45"/>
      <c r="H117" s="45"/>
      <c r="I117" s="45"/>
      <c r="J117" s="45"/>
    </row>
    <row r="118" spans="1:10" x14ac:dyDescent="0.25">
      <c r="A118" s="270" t="s">
        <v>79</v>
      </c>
      <c r="B118" s="271">
        <v>1</v>
      </c>
      <c r="C118" s="271" t="s">
        <v>80</v>
      </c>
      <c r="D118" s="272" t="s">
        <v>81</v>
      </c>
      <c r="E118" s="45"/>
      <c r="G118" s="45"/>
      <c r="H118" s="45"/>
      <c r="I118" s="45"/>
      <c r="J118" s="45"/>
    </row>
    <row r="119" spans="1:10" x14ac:dyDescent="0.25">
      <c r="A119" s="275" t="s">
        <v>82</v>
      </c>
      <c r="B119" s="276">
        <v>1</v>
      </c>
      <c r="C119" s="276" t="s">
        <v>80</v>
      </c>
      <c r="D119" s="277" t="s">
        <v>105</v>
      </c>
      <c r="E119" s="45"/>
      <c r="G119" s="45"/>
      <c r="H119" s="45"/>
      <c r="I119" s="45"/>
      <c r="J119" s="45"/>
    </row>
    <row r="120" spans="1:10" x14ac:dyDescent="0.25">
      <c r="A120" s="285" t="s">
        <v>147</v>
      </c>
      <c r="B120" s="286"/>
      <c r="C120" s="286"/>
      <c r="D120" s="287"/>
      <c r="E120" s="45"/>
      <c r="G120" s="45"/>
      <c r="H120" s="45"/>
      <c r="I120" s="45"/>
      <c r="J120" s="45"/>
    </row>
    <row r="121" spans="1:10" x14ac:dyDescent="0.25">
      <c r="A121" s="255" t="s">
        <v>148</v>
      </c>
      <c r="B121" s="278">
        <v>115</v>
      </c>
      <c r="C121" s="278">
        <v>145</v>
      </c>
      <c r="D121" s="279">
        <v>178</v>
      </c>
      <c r="E121" s="45"/>
      <c r="G121" s="45"/>
      <c r="H121" s="45"/>
      <c r="I121" s="45"/>
      <c r="J121" s="45"/>
    </row>
    <row r="122" spans="1:10" x14ac:dyDescent="0.25">
      <c r="A122" s="258" t="s">
        <v>149</v>
      </c>
      <c r="B122" s="259" t="s">
        <v>150</v>
      </c>
      <c r="C122" s="259" t="s">
        <v>151</v>
      </c>
      <c r="D122" s="260" t="s">
        <v>152</v>
      </c>
      <c r="E122" s="45"/>
      <c r="G122" s="45"/>
      <c r="H122" s="45"/>
      <c r="I122" s="45"/>
      <c r="J122" s="45"/>
    </row>
    <row r="123" spans="1:10" x14ac:dyDescent="0.25">
      <c r="A123" s="258" t="s">
        <v>153</v>
      </c>
      <c r="B123" s="259" t="s">
        <v>87</v>
      </c>
      <c r="C123" s="259" t="s">
        <v>154</v>
      </c>
      <c r="D123" s="260" t="s">
        <v>155</v>
      </c>
      <c r="E123" s="45"/>
      <c r="G123" s="45"/>
      <c r="H123" s="45"/>
      <c r="I123" s="45"/>
      <c r="J123" s="45"/>
    </row>
    <row r="124" spans="1:10" x14ac:dyDescent="0.25">
      <c r="A124" s="263" t="s">
        <v>156</v>
      </c>
      <c r="B124" s="264" t="s">
        <v>157</v>
      </c>
      <c r="C124" s="264" t="s">
        <v>158</v>
      </c>
      <c r="D124" s="294" t="s">
        <v>159</v>
      </c>
      <c r="E124" s="45"/>
      <c r="G124" s="45"/>
      <c r="H124" s="45"/>
      <c r="I124" s="45"/>
      <c r="J124" s="45"/>
    </row>
    <row r="125" spans="1:10" x14ac:dyDescent="0.25">
      <c r="A125" s="295" t="s">
        <v>160</v>
      </c>
      <c r="B125" s="280">
        <v>144</v>
      </c>
      <c r="C125" s="280">
        <v>233</v>
      </c>
      <c r="D125" s="281">
        <v>296</v>
      </c>
      <c r="E125" s="45"/>
      <c r="G125" s="45"/>
      <c r="H125" s="45"/>
      <c r="I125" s="45"/>
      <c r="J125" s="45"/>
    </row>
    <row r="126" spans="1:10" x14ac:dyDescent="0.25">
      <c r="A126" s="270" t="s">
        <v>161</v>
      </c>
      <c r="B126" s="271" t="s">
        <v>150</v>
      </c>
      <c r="C126" s="271" t="s">
        <v>151</v>
      </c>
      <c r="D126" s="272" t="s">
        <v>152</v>
      </c>
      <c r="E126" s="45"/>
      <c r="G126" s="45"/>
      <c r="H126" s="45"/>
      <c r="I126" s="45"/>
      <c r="J126" s="45"/>
    </row>
    <row r="127" spans="1:10" x14ac:dyDescent="0.25">
      <c r="A127" s="270" t="s">
        <v>153</v>
      </c>
      <c r="B127" s="271" t="s">
        <v>87</v>
      </c>
      <c r="C127" s="271" t="s">
        <v>154</v>
      </c>
      <c r="D127" s="272" t="s">
        <v>155</v>
      </c>
      <c r="E127" s="45"/>
      <c r="G127" s="45"/>
      <c r="H127" s="45"/>
      <c r="I127" s="45"/>
      <c r="J127" s="45"/>
    </row>
    <row r="128" spans="1:10" x14ac:dyDescent="0.25">
      <c r="A128" s="275" t="s">
        <v>156</v>
      </c>
      <c r="B128" s="276" t="s">
        <v>157</v>
      </c>
      <c r="C128" s="276" t="s">
        <v>158</v>
      </c>
      <c r="D128" s="277" t="s">
        <v>159</v>
      </c>
      <c r="E128" s="45"/>
      <c r="G128" s="45"/>
      <c r="H128" s="45"/>
      <c r="I128" s="45"/>
      <c r="J128" s="45"/>
    </row>
    <row r="129" spans="1:10" x14ac:dyDescent="0.25">
      <c r="A129" s="296" t="s">
        <v>162</v>
      </c>
      <c r="B129" s="278">
        <v>618</v>
      </c>
      <c r="C129" s="278">
        <v>1572</v>
      </c>
      <c r="D129" s="279">
        <v>2471</v>
      </c>
      <c r="E129" s="45"/>
      <c r="G129" s="45"/>
      <c r="H129" s="45"/>
      <c r="I129" s="45"/>
      <c r="J129" s="45"/>
    </row>
    <row r="130" spans="1:10" x14ac:dyDescent="0.25">
      <c r="A130" s="258" t="s">
        <v>153</v>
      </c>
      <c r="B130" s="259" t="s">
        <v>87</v>
      </c>
      <c r="C130" s="259" t="s">
        <v>154</v>
      </c>
      <c r="D130" s="260" t="s">
        <v>155</v>
      </c>
      <c r="E130" s="45"/>
      <c r="G130" s="45"/>
      <c r="H130" s="45"/>
      <c r="I130" s="45"/>
      <c r="J130" s="45"/>
    </row>
    <row r="131" spans="1:10" x14ac:dyDescent="0.25">
      <c r="A131" s="263" t="s">
        <v>156</v>
      </c>
      <c r="B131" s="264" t="s">
        <v>157</v>
      </c>
      <c r="C131" s="264" t="s">
        <v>158</v>
      </c>
      <c r="D131" s="294" t="s">
        <v>159</v>
      </c>
      <c r="E131" s="45"/>
      <c r="G131" s="45"/>
      <c r="H131" s="45"/>
      <c r="I131" s="45"/>
      <c r="J131" s="45"/>
    </row>
    <row r="132" spans="1:10" x14ac:dyDescent="0.25">
      <c r="A132" s="295" t="s">
        <v>163</v>
      </c>
      <c r="B132" s="280">
        <v>791</v>
      </c>
      <c r="C132" s="280">
        <v>1784</v>
      </c>
      <c r="D132" s="281">
        <v>2766</v>
      </c>
      <c r="E132" s="45"/>
      <c r="G132" s="45"/>
      <c r="H132" s="45"/>
      <c r="I132" s="45"/>
      <c r="J132" s="45"/>
    </row>
    <row r="133" spans="1:10" x14ac:dyDescent="0.25">
      <c r="A133" s="270" t="s">
        <v>153</v>
      </c>
      <c r="B133" s="271" t="s">
        <v>87</v>
      </c>
      <c r="C133" s="271" t="s">
        <v>154</v>
      </c>
      <c r="D133" s="272" t="s">
        <v>155</v>
      </c>
      <c r="E133" s="45"/>
    </row>
    <row r="134" spans="1:10" x14ac:dyDescent="0.25">
      <c r="A134" s="275" t="s">
        <v>156</v>
      </c>
      <c r="B134" s="276" t="s">
        <v>157</v>
      </c>
      <c r="C134" s="276" t="s">
        <v>158</v>
      </c>
      <c r="D134" s="277" t="s">
        <v>159</v>
      </c>
      <c r="E134" s="45"/>
    </row>
    <row r="135" spans="1:10" x14ac:dyDescent="0.25">
      <c r="E135" s="45"/>
    </row>
  </sheetData>
  <pageMargins left="0.7" right="0.7" top="0.75" bottom="0.75" header="0.3" footer="0.3"/>
  <pageSetup orientation="portrait"/>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200"/>
  <sheetViews>
    <sheetView tabSelected="1" workbookViewId="0">
      <selection activeCell="V20" sqref="V20"/>
    </sheetView>
  </sheetViews>
  <sheetFormatPr defaultRowHeight="15" x14ac:dyDescent="0.25"/>
  <cols>
    <col min="2" max="2" width="18.42578125" customWidth="1"/>
    <col min="3" max="3" width="29" bestFit="1" customWidth="1"/>
    <col min="4" max="4" width="24" customWidth="1"/>
    <col min="5" max="5" width="12.42578125" style="39" customWidth="1"/>
    <col min="6" max="6" width="17.5703125" bestFit="1" customWidth="1"/>
    <col min="7" max="7" width="13.85546875" bestFit="1" customWidth="1"/>
    <col min="8" max="8" width="9.140625" customWidth="1"/>
    <col min="10" max="10" width="11" customWidth="1"/>
    <col min="11" max="12" width="10.85546875" style="39" customWidth="1"/>
    <col min="13" max="13" width="12.5703125" style="39" customWidth="1"/>
    <col min="15" max="15" width="12.5703125" style="44" customWidth="1"/>
    <col min="16" max="16" width="19.42578125" customWidth="1"/>
    <col min="17" max="17" width="10.42578125" customWidth="1"/>
    <col min="18" max="18" width="23.140625" customWidth="1"/>
    <col min="19" max="19" width="20.42578125" customWidth="1"/>
    <col min="20" max="20" width="13.140625" bestFit="1" customWidth="1"/>
    <col min="21" max="21" width="17.85546875" style="44" bestFit="1" customWidth="1"/>
    <col min="22" max="22" width="9.140625" style="45" customWidth="1"/>
  </cols>
  <sheetData>
    <row r="1" spans="1:43" ht="50.25" customHeight="1" x14ac:dyDescent="0.25">
      <c r="A1" s="66" t="s">
        <v>164</v>
      </c>
      <c r="B1" s="66" t="s">
        <v>165</v>
      </c>
      <c r="C1" s="67" t="s">
        <v>166</v>
      </c>
      <c r="D1" s="67" t="s">
        <v>3</v>
      </c>
      <c r="E1" s="67" t="s">
        <v>167</v>
      </c>
      <c r="F1" s="67" t="s">
        <v>168</v>
      </c>
      <c r="G1" s="67" t="s">
        <v>12</v>
      </c>
      <c r="H1" s="67" t="s">
        <v>169</v>
      </c>
      <c r="I1" s="67" t="s">
        <v>170</v>
      </c>
      <c r="J1" s="67" t="s">
        <v>171</v>
      </c>
      <c r="K1" s="67" t="s">
        <v>21</v>
      </c>
      <c r="L1" s="67" t="s">
        <v>24</v>
      </c>
      <c r="M1" s="67" t="s">
        <v>27</v>
      </c>
      <c r="N1" s="67" t="s">
        <v>172</v>
      </c>
      <c r="O1" s="68" t="s">
        <v>33</v>
      </c>
      <c r="P1" s="67" t="s">
        <v>36</v>
      </c>
      <c r="Q1" s="67" t="s">
        <v>39</v>
      </c>
      <c r="R1" s="67" t="s">
        <v>42</v>
      </c>
      <c r="S1" s="67" t="s">
        <v>45</v>
      </c>
      <c r="T1" s="67" t="s">
        <v>173</v>
      </c>
      <c r="U1" s="504" t="s">
        <v>174</v>
      </c>
      <c r="V1" s="505" t="s">
        <v>175</v>
      </c>
      <c r="W1" s="506"/>
      <c r="X1" s="506"/>
      <c r="Y1" s="506"/>
      <c r="Z1" s="507" t="s">
        <v>176</v>
      </c>
      <c r="AA1" s="504" t="s">
        <v>177</v>
      </c>
      <c r="AB1" s="504" t="s">
        <v>178</v>
      </c>
      <c r="AC1" s="504" t="s">
        <v>179</v>
      </c>
      <c r="AD1" s="504" t="s">
        <v>180</v>
      </c>
      <c r="AE1" s="504" t="s">
        <v>181</v>
      </c>
      <c r="AF1" s="504" t="s">
        <v>182</v>
      </c>
      <c r="AG1" s="504" t="s">
        <v>183</v>
      </c>
      <c r="AH1" s="504" t="s">
        <v>184</v>
      </c>
      <c r="AI1" s="504" t="s">
        <v>185</v>
      </c>
      <c r="AJ1" s="504" t="s">
        <v>186</v>
      </c>
      <c r="AK1" s="504" t="s">
        <v>187</v>
      </c>
      <c r="AL1" s="504" t="s">
        <v>188</v>
      </c>
      <c r="AM1" s="504" t="s">
        <v>189</v>
      </c>
      <c r="AN1" s="504" t="s">
        <v>190</v>
      </c>
      <c r="AO1" s="504" t="s">
        <v>191</v>
      </c>
      <c r="AP1" s="504" t="s">
        <v>192</v>
      </c>
      <c r="AQ1" s="504" t="s">
        <v>193</v>
      </c>
    </row>
    <row r="2" spans="1:43" x14ac:dyDescent="0.25">
      <c r="A2" s="69">
        <v>1</v>
      </c>
      <c r="B2" s="69" t="s">
        <v>194</v>
      </c>
      <c r="C2" s="69" t="s">
        <v>195</v>
      </c>
      <c r="D2" s="69" t="s">
        <v>195</v>
      </c>
      <c r="E2" s="69" t="s">
        <v>196</v>
      </c>
      <c r="F2" s="69" t="s">
        <v>195</v>
      </c>
      <c r="G2" s="69"/>
      <c r="H2" s="69"/>
      <c r="I2" s="70"/>
      <c r="J2" s="69"/>
      <c r="K2" s="69"/>
      <c r="L2" s="69"/>
      <c r="M2" s="69"/>
      <c r="N2" s="69" t="s">
        <v>197</v>
      </c>
      <c r="O2" s="72" t="s">
        <v>197</v>
      </c>
      <c r="P2" s="69"/>
      <c r="Q2" s="69" t="s">
        <v>198</v>
      </c>
      <c r="R2" s="69"/>
      <c r="S2" s="69"/>
      <c r="T2" s="69" t="s">
        <v>199</v>
      </c>
      <c r="U2" s="503">
        <f t="shared" ref="U2:U10" ca="1" si="0">IFERROR(AA2,0)+IFERROR(AB2,0)+IFERROR(AC2,0)+IFERROR(AD2,0)+IFERROR(MAX(IFERROR(AE2,0),IFERROR(AF2,0)),0)+IFERROR(AG2,0)+IFERROR(AH2,0)+IFERROR(AI2,0)+IFERROR(AJ2,0)+IFERROR(AK2,0)+IFERROR(AL2,0)+IFERROR(AM2,0)+IFERROR(AN2,0)+IFERROR(AO2,0)+IFERROR(AP2,0)+IFERROR(AQ2,0)</f>
        <v>0</v>
      </c>
      <c r="V2" s="508">
        <f ca="1">IFERROR(Z2*U2,0)</f>
        <v>0</v>
      </c>
      <c r="W2" s="506"/>
      <c r="X2" s="506"/>
      <c r="Y2" s="506"/>
      <c r="Z2" s="502" t="e">
        <f>VLOOKUP($C2,Model!$A$2:$D$22,2,FALSE)</f>
        <v>#N/A</v>
      </c>
      <c r="AA2" s="503" t="e">
        <f>(VLOOKUP($D2,Lookup!$C$4:$D$36,2,FALSE)/Lookup!$C$2)*VLOOKUP($C2,Model!$A$2:$E$22,5,FALSE)*VLOOKUP($C2,Model!$A$2:$G$22,7,FALSE)</f>
        <v>#N/A</v>
      </c>
      <c r="AB2" s="503" t="e">
        <f>(VLOOKUP($E2,Lookup!$F$4:$G$8,2,FALSE)/Lookup!$F$2)*VLOOKUP($C2,Model!$A$2:$E$22,5,FALSE)*VLOOKUP($C2,Model!$A$2:$H$22,8,FALSE)</f>
        <v>#N/A</v>
      </c>
      <c r="AC2" s="503" t="e">
        <f>(VLOOKUP($F2,Lookup!$H$4:$I$26,2,FALSE)/Lookup!$H$2)*VLOOKUP($C2,Model!$A$2:$E$22,5,FALSE)*VLOOKUP($C2,Model!$A$2:$I$22,9,FALSE)</f>
        <v>#N/A</v>
      </c>
      <c r="AD2" s="503" t="e">
        <f>(VLOOKUP($G2,Lookup!$J$4:$K$34,2,FALSE)/Lookup!$J$2)*VLOOKUP($C2,Model!$A$2:$E$22,5,FALSE)*VLOOKUP($C2,Model!$A$2:$J$22,10,FALSE)</f>
        <v>#N/A</v>
      </c>
      <c r="AE2" s="503" t="e">
        <f>(VLOOKUP($H2,Lookup!$L$4:$M$15,2,FALSE)/Lookup!$L$2)*VLOOKUP($C2,Model!$A$2:$E$22,5,FALSE)*VLOOKUP($C2,Model!$A$2:$K$22,11,FALSE)</f>
        <v>#N/A</v>
      </c>
      <c r="AF2" s="503" t="e">
        <f ca="1">_xlfn.SWITCH(VLOOKUP($C2,Model!$A$2:$F$22,6,FALSE),8,(VLOOKUP($I2,Lookup!$N$17:$O$24,2,FALSE)/Lookup!$L$2)*VLOOKUP($C2,Model!$A$2:$E$22,5,FALSE)*VLOOKUP($C2,Model!$A$2:$K$22,11,FALSE),(VLOOKUP($I2,Lookup!$N$4:$O$15,2,FALSE)/Lookup!$L$2)*VLOOKUP($C2,Model!$A$2:$E$22,5,FALSE)*VLOOKUP($C2,Model!$A$2:$K$22,11,FALSE))</f>
        <v>#NAME?</v>
      </c>
      <c r="AG2" s="503" t="e">
        <f>(VLOOKUP($J2,Lookup!$P$4:$Q$15,2,FALSE)/Lookup!$P$2)*VLOOKUP($C2,Model!$A$2:$E$22,5,FALSE)*VLOOKUP($C2,Model!$A$2:$L$22,12,FALSE)</f>
        <v>#N/A</v>
      </c>
      <c r="AH2" s="503" t="e">
        <f ca="1">_xlfn.SWITCH(VLOOKUP($C2,Model!$A$2:$F$22,6,FALSE),8,(VLOOKUP($K2,Lookup!$R$15:$S$23,2,FALSE)/Lookup!$R$2)*VLOOKUP($C2,Model!$A$2:$E$22,5,FALSE)*VLOOKUP($C2,Model!$A$2:$M$22,13,FALSE),(VLOOKUP($K2,Lookup!$R$4:$S$12,2,FALSE)/Lookup!$R$2)*VLOOKUP($C2,Model!$A$2:$E$22,5,FALSE)*VLOOKUP($C2,Model!$A$2:$M$22,13,FALSE))</f>
        <v>#NAME?</v>
      </c>
      <c r="AI2" s="503" t="e">
        <f>(VLOOKUP($L2,Lookup!$V$4:$W$12,2,FALSE)/Lookup!$V$2)*VLOOKUP($C2,Model!$A$2:$E$22,5,FALSE)*VLOOKUP($C2,Model!$A$2:$N$22,14,FALSE)</f>
        <v>#N/A</v>
      </c>
      <c r="AJ2" s="503" t="e">
        <f>(VLOOKUP($M2,Lookup!$X$4:$Y$10,2,FALSE)/Lookup!$X$2)*VLOOKUP($C2,Model!$A$2:$E$22,5,FALSE)*VLOOKUP($C2,Model!$A$2:$O$22,15,FALSE)</f>
        <v>#N/A</v>
      </c>
      <c r="AK2" s="503" t="e">
        <f>(VLOOKUP($N2,Lookup!$Z$4:$AA$13,2,FALSE)/Lookup!$Z$2)*VLOOKUP($C2,Model!$A$2:$E$22,5,FALSE)*VLOOKUP($C2,Model!$A$2:$P$22,16,FALSE)</f>
        <v>#N/A</v>
      </c>
      <c r="AL2" s="503" t="e">
        <f>(VLOOKUP($O2,Lookup!$AB$4:$AC$13,2,FALSE)/Lookup!$AB$2)*VLOOKUP($C2,Model!$A$2:$E$22,5,FALSE)*VLOOKUP($C2,Model!$A$2:$Q$22,17,FALSE)</f>
        <v>#N/A</v>
      </c>
      <c r="AM2" s="503" t="e">
        <f>(VLOOKUP($P2,Lookup!$T$4:$U$8,2,FALSE)/Lookup!$T$2)*VLOOKUP($C2,Model!$A$2:$E$22,5,FALSE)*VLOOKUP($C2,Model!$A$2:$R$22,18,FALSE)</f>
        <v>#N/A</v>
      </c>
      <c r="AN2" s="503" t="e">
        <f>(VLOOKUP($Q2,Lookup!$AD$4:$AE$13,2,FALSE)/Lookup!$AD$2)*VLOOKUP($C2,Model!$A$2:$E$22,5,FALSE)*VLOOKUP($C2,Model!$A$2:$S$22,19,FALSE)</f>
        <v>#N/A</v>
      </c>
      <c r="AO2" s="503" t="e">
        <f>(VLOOKUP($R2,Lookup!$AF$4:$AG$8,2,FALSE)/Lookup!$AF$2)*VLOOKUP($C2,Model!$A$2:$E$22,5,FALSE)*VLOOKUP($C2,Model!$A$2:$T$22,20,FALSE)</f>
        <v>#N/A</v>
      </c>
      <c r="AP2" s="503" t="e">
        <f>(VLOOKUP($S2,Lookup!$AH$4:$AI$9,2,FALSE)/Lookup!$AH$2)*VLOOKUP($C2,Model!$A$2:$E$22,5,FALSE)*VLOOKUP($C2,Model!$A$2:$U$22,21,FALSE)</f>
        <v>#N/A</v>
      </c>
      <c r="AQ2" s="503" t="e">
        <f>(VLOOKUP($T2,Lookup!$AJ$4:$AK$12,2,FALSE)/Lookup!$AJ$2)*VLOOKUP($C2,Model!$A$2:$E$22,5,FALSE)*VLOOKUP($C2,Model!$A$2:$V$22,22,FALSE)</f>
        <v>#N/A</v>
      </c>
    </row>
    <row r="3" spans="1:43" x14ac:dyDescent="0.25">
      <c r="A3" s="69">
        <v>2</v>
      </c>
      <c r="B3" s="69" t="s">
        <v>200</v>
      </c>
      <c r="C3" s="69" t="s">
        <v>195</v>
      </c>
      <c r="D3" s="69" t="s">
        <v>195</v>
      </c>
      <c r="E3" s="69" t="s">
        <v>201</v>
      </c>
      <c r="F3" s="69" t="s">
        <v>195</v>
      </c>
      <c r="G3" s="69"/>
      <c r="H3" s="69"/>
      <c r="I3" s="70"/>
      <c r="J3" s="69"/>
      <c r="K3" s="69"/>
      <c r="L3" s="69"/>
      <c r="M3" s="69"/>
      <c r="N3" s="69" t="s">
        <v>202</v>
      </c>
      <c r="O3" s="72" t="s">
        <v>202</v>
      </c>
      <c r="P3" s="69"/>
      <c r="Q3" s="69" t="s">
        <v>203</v>
      </c>
      <c r="R3" s="69"/>
      <c r="S3" s="69"/>
      <c r="T3" s="69" t="s">
        <v>204</v>
      </c>
      <c r="U3" s="503">
        <f t="shared" ca="1" si="0"/>
        <v>0</v>
      </c>
      <c r="V3" s="508">
        <f t="shared" ref="V3:V66" ca="1" si="1">IFERROR(Z3*U3,0)</f>
        <v>0</v>
      </c>
      <c r="W3" s="506"/>
      <c r="X3" s="506"/>
      <c r="Y3" s="506"/>
      <c r="Z3" s="502" t="e">
        <f>VLOOKUP($C3,Model!$A$2:$D$22,2,FALSE)</f>
        <v>#N/A</v>
      </c>
      <c r="AA3" s="503" t="e">
        <f>(VLOOKUP($D3,Lookup!$C$4:$D$36,2,FALSE)/Lookup!$C$2)*VLOOKUP($C3,Model!$A$2:$E$22,5,FALSE)*VLOOKUP($C3,Model!$A$2:$G$22,7,FALSE)</f>
        <v>#N/A</v>
      </c>
      <c r="AB3" s="503" t="e">
        <f>(VLOOKUP($E3,Lookup!$F$4:$G$8,2,FALSE)/Lookup!$F$2)*VLOOKUP($C3,Model!$A$2:$E$22,5,FALSE)*VLOOKUP($C3,Model!$A$2:$H$22,8,FALSE)</f>
        <v>#N/A</v>
      </c>
      <c r="AC3" s="503" t="e">
        <f>(VLOOKUP($F3,Lookup!$H$4:$I$26,2,FALSE)/Lookup!$H$2)*VLOOKUP($C3,Model!$A$2:$E$22,5,FALSE)*VLOOKUP($C3,Model!$A$2:$I$22,9,FALSE)</f>
        <v>#N/A</v>
      </c>
      <c r="AD3" s="503" t="e">
        <f>(VLOOKUP($G3,Lookup!$J$4:$K$34,2,FALSE)/Lookup!$J$2)*VLOOKUP($C3,Model!$A$2:$E$22,5,FALSE)*VLOOKUP($C3,Model!$A$2:$J$22,10,FALSE)</f>
        <v>#N/A</v>
      </c>
      <c r="AE3" s="503" t="e">
        <f>(VLOOKUP($H3,Lookup!$L$4:$M$15,2,FALSE)/Lookup!$L$2)*VLOOKUP($C3,Model!$A$2:$E$22,5,FALSE)*VLOOKUP($C3,Model!$A$2:$K$22,11,FALSE)</f>
        <v>#N/A</v>
      </c>
      <c r="AF3" s="503" t="e">
        <f ca="1">_xlfn.SWITCH(VLOOKUP($C3,Model!$A$2:$F$22,6,FALSE),8,(VLOOKUP($I3,Lookup!$N$17:$O$24,2,FALSE)/Lookup!$L$2)*VLOOKUP($C3,Model!$A$2:$E$22,5,FALSE)*VLOOKUP($C3,Model!$A$2:$K$22,11,FALSE),(VLOOKUP($I3,Lookup!$N$4:$O$15,2,FALSE)/Lookup!$L$2)*VLOOKUP($C3,Model!$A$2:$E$22,5,FALSE)*VLOOKUP($C3,Model!$A$2:$K$22,11,FALSE))</f>
        <v>#NAME?</v>
      </c>
      <c r="AG3" s="503" t="e">
        <f>(VLOOKUP($J3,Lookup!$P$4:$Q$15,2,FALSE)/Lookup!$P$2)*VLOOKUP($C3,Model!$A$2:$E$22,5,FALSE)*VLOOKUP($C3,Model!$A$2:$L$22,12,FALSE)</f>
        <v>#N/A</v>
      </c>
      <c r="AH3" s="503" t="e">
        <f ca="1">_xlfn.SWITCH(VLOOKUP($C3,Model!$A$2:$F$22,6,FALSE),8,(VLOOKUP($K3,Lookup!$R$15:$S$23,2,FALSE)/Lookup!$R$2)*VLOOKUP($C3,Model!$A$2:$E$22,5,FALSE)*VLOOKUP($C3,Model!$A$2:$M$22,13,FALSE),(VLOOKUP($K3,Lookup!$R$4:$S$12,2,FALSE)/Lookup!$R$2)*VLOOKUP($C3,Model!$A$2:$E$22,5,FALSE)*VLOOKUP($C3,Model!$A$2:$M$22,13,FALSE))</f>
        <v>#NAME?</v>
      </c>
      <c r="AI3" s="503" t="e">
        <f>(VLOOKUP($L3,Lookup!$V$4:$W$12,2,FALSE)/Lookup!$V$2)*VLOOKUP($C3,Model!$A$2:$E$22,5,FALSE)*VLOOKUP($C3,Model!$A$2:$N$22,14,FALSE)</f>
        <v>#N/A</v>
      </c>
      <c r="AJ3" s="503" t="e">
        <f>(VLOOKUP($M3,Lookup!$X$4:$Y$10,2,FALSE)/Lookup!$X$2)*VLOOKUP($C3,Model!$A$2:$E$22,5,FALSE)*VLOOKUP($C3,Model!$A$2:$O$22,15,FALSE)</f>
        <v>#N/A</v>
      </c>
      <c r="AK3" s="503" t="e">
        <f>(VLOOKUP($N3,Lookup!$Z$4:$AA$13,2,FALSE)/Lookup!$Z$2)*VLOOKUP($C3,Model!$A$2:$E$22,5,FALSE)*VLOOKUP($C3,Model!$A$2:$P$22,16,FALSE)</f>
        <v>#N/A</v>
      </c>
      <c r="AL3" s="503" t="e">
        <f>(VLOOKUP($O3,Lookup!$AB$4:$AC$13,2,FALSE)/Lookup!$AB$2)*VLOOKUP($C3,Model!$A$2:$E$22,5,FALSE)*VLOOKUP($C3,Model!$A$2:$Q$22,17,FALSE)</f>
        <v>#N/A</v>
      </c>
      <c r="AM3" s="503" t="e">
        <f>(VLOOKUP($P3,Lookup!$T$4:$U$8,2,FALSE)/Lookup!$T$2)*VLOOKUP($C3,Model!$A$2:$E$22,5,FALSE)*VLOOKUP($C3,Model!$A$2:$R$22,18,FALSE)</f>
        <v>#N/A</v>
      </c>
      <c r="AN3" s="503" t="e">
        <f>(VLOOKUP($Q3,Lookup!$AD$4:$AE$13,2,FALSE)/Lookup!$AD$2)*VLOOKUP($C3,Model!$A$2:$E$22,5,FALSE)*VLOOKUP($C3,Model!$A$2:$S$22,19,FALSE)</f>
        <v>#N/A</v>
      </c>
      <c r="AO3" s="503" t="e">
        <f>(VLOOKUP($R3,Lookup!$AF$4:$AG$8,2,FALSE)/Lookup!$AF$2)*VLOOKUP($C3,Model!$A$2:$E$22,5,FALSE)*VLOOKUP($C3,Model!$A$2:$T$22,20,FALSE)</f>
        <v>#N/A</v>
      </c>
      <c r="AP3" s="503" t="e">
        <f>(VLOOKUP($S3,Lookup!$AH$4:$AI$9,2,FALSE)/Lookup!$AH$2)*VLOOKUP($C3,Model!$A$2:$E$22,5,FALSE)*VLOOKUP($C3,Model!$A$2:$U$22,21,FALSE)</f>
        <v>#N/A</v>
      </c>
      <c r="AQ3" s="503" t="e">
        <f>(VLOOKUP($T3,Lookup!$AJ$4:$AK$12,2,FALSE)/Lookup!$AJ$2)*VLOOKUP($C3,Model!$A$2:$E$22,5,FALSE)*VLOOKUP($C3,Model!$A$2:$V$22,22,FALSE)</f>
        <v>#N/A</v>
      </c>
    </row>
    <row r="4" spans="1:43" x14ac:dyDescent="0.25">
      <c r="A4" s="69">
        <v>3</v>
      </c>
      <c r="B4" s="69" t="s">
        <v>205</v>
      </c>
      <c r="C4" s="69" t="s">
        <v>195</v>
      </c>
      <c r="D4" s="69" t="s">
        <v>195</v>
      </c>
      <c r="E4" s="69" t="s">
        <v>201</v>
      </c>
      <c r="F4" s="69" t="s">
        <v>195</v>
      </c>
      <c r="G4" s="69"/>
      <c r="H4" s="69"/>
      <c r="I4" s="70"/>
      <c r="J4" s="69"/>
      <c r="K4" s="69"/>
      <c r="L4" s="69"/>
      <c r="M4" s="69"/>
      <c r="N4" s="69" t="s">
        <v>206</v>
      </c>
      <c r="O4" s="72" t="s">
        <v>206</v>
      </c>
      <c r="P4" s="69"/>
      <c r="Q4" s="69" t="s">
        <v>207</v>
      </c>
      <c r="R4" s="69"/>
      <c r="S4" s="69"/>
      <c r="T4" s="69" t="s">
        <v>199</v>
      </c>
      <c r="U4" s="503">
        <f t="shared" ca="1" si="0"/>
        <v>0</v>
      </c>
      <c r="V4" s="508">
        <f t="shared" ca="1" si="1"/>
        <v>0</v>
      </c>
      <c r="W4" s="506"/>
      <c r="X4" s="506"/>
      <c r="Y4" s="506"/>
      <c r="Z4" s="502" t="e">
        <f>VLOOKUP($C4,Model!$A$2:$D$22,2,FALSE)</f>
        <v>#N/A</v>
      </c>
      <c r="AA4" s="503" t="e">
        <f>(VLOOKUP($D4,Lookup!$C$4:$D$36,2,FALSE)/Lookup!$C$2)*VLOOKUP($C4,Model!$A$2:$E$22,5,FALSE)*VLOOKUP($C4,Model!$A$2:$G$22,7,FALSE)</f>
        <v>#N/A</v>
      </c>
      <c r="AB4" s="503" t="e">
        <f>(VLOOKUP($E4,Lookup!$F$4:$G$8,2,FALSE)/Lookup!$F$2)*VLOOKUP($C4,Model!$A$2:$E$22,5,FALSE)*VLOOKUP($C4,Model!$A$2:$H$22,8,FALSE)</f>
        <v>#N/A</v>
      </c>
      <c r="AC4" s="503" t="e">
        <f>(VLOOKUP($F4,Lookup!$H$4:$I$26,2,FALSE)/Lookup!$H$2)*VLOOKUP($C4,Model!$A$2:$E$22,5,FALSE)*VLOOKUP($C4,Model!$A$2:$I$22,9,FALSE)</f>
        <v>#N/A</v>
      </c>
      <c r="AD4" s="503" t="e">
        <f>(VLOOKUP($G4,Lookup!$J$4:$K$34,2,FALSE)/Lookup!$J$2)*VLOOKUP($C4,Model!$A$2:$E$22,5,FALSE)*VLOOKUP($C4,Model!$A$2:$J$22,10,FALSE)</f>
        <v>#N/A</v>
      </c>
      <c r="AE4" s="503" t="e">
        <f>(VLOOKUP($H4,Lookup!$L$4:$M$15,2,FALSE)/Lookup!$L$2)*VLOOKUP($C4,Model!$A$2:$E$22,5,FALSE)*VLOOKUP($C4,Model!$A$2:$K$22,11,FALSE)</f>
        <v>#N/A</v>
      </c>
      <c r="AF4" s="503" t="e">
        <f ca="1">_xlfn.SWITCH(VLOOKUP($C4,Model!$A$2:$F$22,6,FALSE),8,(VLOOKUP($I4,Lookup!$N$17:$O$24,2,FALSE)/Lookup!$L$2)*VLOOKUP($C4,Model!$A$2:$E$22,5,FALSE)*VLOOKUP($C4,Model!$A$2:$K$22,11,FALSE),(VLOOKUP($I4,Lookup!$N$4:$O$15,2,FALSE)/Lookup!$L$2)*VLOOKUP($C4,Model!$A$2:$E$22,5,FALSE)*VLOOKUP($C4,Model!$A$2:$K$22,11,FALSE))</f>
        <v>#NAME?</v>
      </c>
      <c r="AG4" s="503" t="e">
        <f>(VLOOKUP($J4,Lookup!$P$4:$Q$15,2,FALSE)/Lookup!$P$2)*VLOOKUP($C4,Model!$A$2:$E$22,5,FALSE)*VLOOKUP($C4,Model!$A$2:$L$22,12,FALSE)</f>
        <v>#N/A</v>
      </c>
      <c r="AH4" s="503" t="e">
        <f ca="1">_xlfn.SWITCH(VLOOKUP($C4,Model!$A$2:$F$22,6,FALSE),8,(VLOOKUP($K4,Lookup!$R$15:$S$23,2,FALSE)/Lookup!$R$2)*VLOOKUP($C4,Model!$A$2:$E$22,5,FALSE)*VLOOKUP($C4,Model!$A$2:$M$22,13,FALSE),(VLOOKUP($K4,Lookup!$R$4:$S$12,2,FALSE)/Lookup!$R$2)*VLOOKUP($C4,Model!$A$2:$E$22,5,FALSE)*VLOOKUP($C4,Model!$A$2:$M$22,13,FALSE))</f>
        <v>#NAME?</v>
      </c>
      <c r="AI4" s="503" t="e">
        <f>(VLOOKUP($L4,Lookup!$V$4:$W$12,2,FALSE)/Lookup!$V$2)*VLOOKUP($C4,Model!$A$2:$E$22,5,FALSE)*VLOOKUP($C4,Model!$A$2:$N$22,14,FALSE)</f>
        <v>#N/A</v>
      </c>
      <c r="AJ4" s="503" t="e">
        <f>(VLOOKUP($M4,Lookup!$X$4:$Y$10,2,FALSE)/Lookup!$X$2)*VLOOKUP($C4,Model!$A$2:$E$22,5,FALSE)*VLOOKUP($C4,Model!$A$2:$O$22,15,FALSE)</f>
        <v>#N/A</v>
      </c>
      <c r="AK4" s="503" t="e">
        <f>(VLOOKUP($N4,Lookup!$Z$4:$AA$13,2,FALSE)/Lookup!$Z$2)*VLOOKUP($C4,Model!$A$2:$E$22,5,FALSE)*VLOOKUP($C4,Model!$A$2:$P$22,16,FALSE)</f>
        <v>#N/A</v>
      </c>
      <c r="AL4" s="503" t="e">
        <f>(VLOOKUP($O4,Lookup!$AB$4:$AC$13,2,FALSE)/Lookup!$AB$2)*VLOOKUP($C4,Model!$A$2:$E$22,5,FALSE)*VLOOKUP($C4,Model!$A$2:$Q$22,17,FALSE)</f>
        <v>#N/A</v>
      </c>
      <c r="AM4" s="503" t="e">
        <f>(VLOOKUP($P4,Lookup!$T$4:$U$8,2,FALSE)/Lookup!$T$2)*VLOOKUP($C4,Model!$A$2:$E$22,5,FALSE)*VLOOKUP($C4,Model!$A$2:$R$22,18,FALSE)</f>
        <v>#N/A</v>
      </c>
      <c r="AN4" s="503" t="e">
        <f>(VLOOKUP($Q4,Lookup!$AD$4:$AE$13,2,FALSE)/Lookup!$AD$2)*VLOOKUP($C4,Model!$A$2:$E$22,5,FALSE)*VLOOKUP($C4,Model!$A$2:$S$22,19,FALSE)</f>
        <v>#N/A</v>
      </c>
      <c r="AO4" s="503" t="e">
        <f>(VLOOKUP($R4,Lookup!$AF$4:$AG$8,2,FALSE)/Lookup!$AF$2)*VLOOKUP($C4,Model!$A$2:$E$22,5,FALSE)*VLOOKUP($C4,Model!$A$2:$T$22,20,FALSE)</f>
        <v>#N/A</v>
      </c>
      <c r="AP4" s="503" t="e">
        <f>(VLOOKUP($S4,Lookup!$AH$4:$AI$9,2,FALSE)/Lookup!$AH$2)*VLOOKUP($C4,Model!$A$2:$E$22,5,FALSE)*VLOOKUP($C4,Model!$A$2:$U$22,21,FALSE)</f>
        <v>#N/A</v>
      </c>
      <c r="AQ4" s="503" t="e">
        <f>(VLOOKUP($T4,Lookup!$AJ$4:$AK$12,2,FALSE)/Lookup!$AJ$2)*VLOOKUP($C4,Model!$A$2:$E$22,5,FALSE)*VLOOKUP($C4,Model!$A$2:$V$22,22,FALSE)</f>
        <v>#N/A</v>
      </c>
    </row>
    <row r="5" spans="1:43" x14ac:dyDescent="0.25">
      <c r="A5" s="69">
        <v>4</v>
      </c>
      <c r="B5" s="69" t="s">
        <v>208</v>
      </c>
      <c r="C5" s="69" t="s">
        <v>195</v>
      </c>
      <c r="D5" s="69" t="s">
        <v>195</v>
      </c>
      <c r="E5" s="69" t="s">
        <v>65</v>
      </c>
      <c r="F5" s="69" t="s">
        <v>195</v>
      </c>
      <c r="G5" s="69"/>
      <c r="H5" s="69"/>
      <c r="I5" s="70"/>
      <c r="J5" s="69"/>
      <c r="K5" s="69"/>
      <c r="L5" s="69"/>
      <c r="M5" s="69"/>
      <c r="N5" s="69" t="s">
        <v>206</v>
      </c>
      <c r="O5" s="72" t="s">
        <v>206</v>
      </c>
      <c r="P5" s="69"/>
      <c r="Q5" s="69" t="s">
        <v>203</v>
      </c>
      <c r="R5" s="69"/>
      <c r="S5" s="69"/>
      <c r="T5" s="69" t="s">
        <v>209</v>
      </c>
      <c r="U5" s="503">
        <f t="shared" ca="1" si="0"/>
        <v>0</v>
      </c>
      <c r="V5" s="508">
        <f t="shared" ca="1" si="1"/>
        <v>0</v>
      </c>
      <c r="W5" s="506"/>
      <c r="X5" s="506"/>
      <c r="Y5" s="506"/>
      <c r="Z5" s="502" t="e">
        <f>VLOOKUP($C5,Model!$A$2:$D$22,2,FALSE)</f>
        <v>#N/A</v>
      </c>
      <c r="AA5" s="503" t="e">
        <f>(VLOOKUP($D5,Lookup!$C$4:$D$36,2,FALSE)/Lookup!$C$2)*VLOOKUP($C5,Model!$A$2:$E$22,5,FALSE)*VLOOKUP($C5,Model!$A$2:$G$22,7,FALSE)</f>
        <v>#N/A</v>
      </c>
      <c r="AB5" s="503" t="e">
        <f>(VLOOKUP($E5,Lookup!$F$4:$G$8,2,FALSE)/Lookup!$F$2)*VLOOKUP($C5,Model!$A$2:$E$22,5,FALSE)*VLOOKUP($C5,Model!$A$2:$H$22,8,FALSE)</f>
        <v>#N/A</v>
      </c>
      <c r="AC5" s="503" t="e">
        <f>(VLOOKUP($F5,Lookup!$H$4:$I$26,2,FALSE)/Lookup!$H$2)*VLOOKUP($C5,Model!$A$2:$E$22,5,FALSE)*VLOOKUP($C5,Model!$A$2:$I$22,9,FALSE)</f>
        <v>#N/A</v>
      </c>
      <c r="AD5" s="503" t="e">
        <f>(VLOOKUP($G5,Lookup!$J$4:$K$34,2,FALSE)/Lookup!$J$2)*VLOOKUP($C5,Model!$A$2:$E$22,5,FALSE)*VLOOKUP($C5,Model!$A$2:$J$22,10,FALSE)</f>
        <v>#N/A</v>
      </c>
      <c r="AE5" s="503" t="e">
        <f>(VLOOKUP($H5,Lookup!$L$4:$M$15,2,FALSE)/Lookup!$L$2)*VLOOKUP($C5,Model!$A$2:$E$22,5,FALSE)*VLOOKUP($C5,Model!$A$2:$K$22,11,FALSE)</f>
        <v>#N/A</v>
      </c>
      <c r="AF5" s="503" t="e">
        <f ca="1">_xlfn.SWITCH(VLOOKUP($C5,Model!$A$2:$F$22,6,FALSE),8,(VLOOKUP($I5,Lookup!$N$17:$O$24,2,FALSE)/Lookup!$L$2)*VLOOKUP($C5,Model!$A$2:$E$22,5,FALSE)*VLOOKUP($C5,Model!$A$2:$K$22,11,FALSE),(VLOOKUP($I5,Lookup!$N$4:$O$15,2,FALSE)/Lookup!$L$2)*VLOOKUP($C5,Model!$A$2:$E$22,5,FALSE)*VLOOKUP($C5,Model!$A$2:$K$22,11,FALSE))</f>
        <v>#NAME?</v>
      </c>
      <c r="AG5" s="503" t="e">
        <f>(VLOOKUP($J5,Lookup!$P$4:$Q$15,2,FALSE)/Lookup!$P$2)*VLOOKUP($C5,Model!$A$2:$E$22,5,FALSE)*VLOOKUP($C5,Model!$A$2:$L$22,12,FALSE)</f>
        <v>#N/A</v>
      </c>
      <c r="AH5" s="503" t="e">
        <f ca="1">_xlfn.SWITCH(VLOOKUP($C5,Model!$A$2:$F$22,6,FALSE),8,(VLOOKUP($K5,Lookup!$R$15:$S$23,2,FALSE)/Lookup!$R$2)*VLOOKUP($C5,Model!$A$2:$E$22,5,FALSE)*VLOOKUP($C5,Model!$A$2:$M$22,13,FALSE),(VLOOKUP($K5,Lookup!$R$4:$S$12,2,FALSE)/Lookup!$R$2)*VLOOKUP($C5,Model!$A$2:$E$22,5,FALSE)*VLOOKUP($C5,Model!$A$2:$M$22,13,FALSE))</f>
        <v>#NAME?</v>
      </c>
      <c r="AI5" s="503" t="e">
        <f>(VLOOKUP($L5,Lookup!$V$4:$W$12,2,FALSE)/Lookup!$V$2)*VLOOKUP($C5,Model!$A$2:$E$22,5,FALSE)*VLOOKUP($C5,Model!$A$2:$N$22,14,FALSE)</f>
        <v>#N/A</v>
      </c>
      <c r="AJ5" s="503" t="e">
        <f>(VLOOKUP($M5,Lookup!$X$4:$Y$10,2,FALSE)/Lookup!$X$2)*VLOOKUP($C5,Model!$A$2:$E$22,5,FALSE)*VLOOKUP($C5,Model!$A$2:$O$22,15,FALSE)</f>
        <v>#N/A</v>
      </c>
      <c r="AK5" s="503" t="e">
        <f>(VLOOKUP($N5,Lookup!$Z$4:$AA$13,2,FALSE)/Lookup!$Z$2)*VLOOKUP($C5,Model!$A$2:$E$22,5,FALSE)*VLOOKUP($C5,Model!$A$2:$P$22,16,FALSE)</f>
        <v>#N/A</v>
      </c>
      <c r="AL5" s="503" t="e">
        <f>(VLOOKUP($O5,Lookup!$AB$4:$AC$13,2,FALSE)/Lookup!$AB$2)*VLOOKUP($C5,Model!$A$2:$E$22,5,FALSE)*VLOOKUP($C5,Model!$A$2:$Q$22,17,FALSE)</f>
        <v>#N/A</v>
      </c>
      <c r="AM5" s="503" t="e">
        <f>(VLOOKUP($P5,Lookup!$T$4:$U$8,2,FALSE)/Lookup!$T$2)*VLOOKUP($C5,Model!$A$2:$E$22,5,FALSE)*VLOOKUP($C5,Model!$A$2:$R$22,18,FALSE)</f>
        <v>#N/A</v>
      </c>
      <c r="AN5" s="503" t="e">
        <f>(VLOOKUP($Q5,Lookup!$AD$4:$AE$13,2,FALSE)/Lookup!$AD$2)*VLOOKUP($C5,Model!$A$2:$E$22,5,FALSE)*VLOOKUP($C5,Model!$A$2:$S$22,19,FALSE)</f>
        <v>#N/A</v>
      </c>
      <c r="AO5" s="503" t="e">
        <f>(VLOOKUP($R5,Lookup!$AF$4:$AG$8,2,FALSE)/Lookup!$AF$2)*VLOOKUP($C5,Model!$A$2:$E$22,5,FALSE)*VLOOKUP($C5,Model!$A$2:$T$22,20,FALSE)</f>
        <v>#N/A</v>
      </c>
      <c r="AP5" s="503" t="e">
        <f>(VLOOKUP($S5,Lookup!$AH$4:$AI$9,2,FALSE)/Lookup!$AH$2)*VLOOKUP($C5,Model!$A$2:$E$22,5,FALSE)*VLOOKUP($C5,Model!$A$2:$U$22,21,FALSE)</f>
        <v>#N/A</v>
      </c>
      <c r="AQ5" s="503" t="e">
        <f>(VLOOKUP($T5,Lookup!$AJ$4:$AK$12,2,FALSE)/Lookup!$AJ$2)*VLOOKUP($C5,Model!$A$2:$E$22,5,FALSE)*VLOOKUP($C5,Model!$A$2:$V$22,22,FALSE)</f>
        <v>#N/A</v>
      </c>
    </row>
    <row r="6" spans="1:43" x14ac:dyDescent="0.25">
      <c r="A6" s="69">
        <v>5</v>
      </c>
      <c r="B6" s="69" t="s">
        <v>210</v>
      </c>
      <c r="C6" s="69" t="s">
        <v>195</v>
      </c>
      <c r="D6" s="69" t="s">
        <v>195</v>
      </c>
      <c r="E6" s="69" t="s">
        <v>65</v>
      </c>
      <c r="F6" s="69" t="s">
        <v>195</v>
      </c>
      <c r="G6" s="69"/>
      <c r="H6" s="69"/>
      <c r="I6" s="70"/>
      <c r="J6" s="69"/>
      <c r="K6" s="69"/>
      <c r="L6" s="69"/>
      <c r="M6" s="69"/>
      <c r="N6" s="69" t="s">
        <v>206</v>
      </c>
      <c r="O6" s="72" t="s">
        <v>206</v>
      </c>
      <c r="P6" s="69"/>
      <c r="Q6" s="69" t="s">
        <v>198</v>
      </c>
      <c r="R6" s="69"/>
      <c r="S6" s="69"/>
      <c r="T6" s="69" t="s">
        <v>204</v>
      </c>
      <c r="U6" s="503">
        <f t="shared" ca="1" si="0"/>
        <v>0</v>
      </c>
      <c r="V6" s="508">
        <f t="shared" ca="1" si="1"/>
        <v>0</v>
      </c>
      <c r="W6" s="506"/>
      <c r="X6" s="506"/>
      <c r="Y6" s="506"/>
      <c r="Z6" s="502" t="e">
        <f>VLOOKUP($C6,Model!$A$2:$D$22,2,FALSE)</f>
        <v>#N/A</v>
      </c>
      <c r="AA6" s="503" t="e">
        <f>(VLOOKUP($D6,Lookup!$C$4:$D$36,2,FALSE)/Lookup!$C$2)*VLOOKUP($C6,Model!$A$2:$E$22,5,FALSE)*VLOOKUP($C6,Model!$A$2:$G$22,7,FALSE)</f>
        <v>#N/A</v>
      </c>
      <c r="AB6" s="503" t="e">
        <f>(VLOOKUP($E6,Lookup!$F$4:$G$8,2,FALSE)/Lookup!$F$2)*VLOOKUP($C6,Model!$A$2:$E$22,5,FALSE)*VLOOKUP($C6,Model!$A$2:$H$22,8,FALSE)</f>
        <v>#N/A</v>
      </c>
      <c r="AC6" s="503" t="e">
        <f>(VLOOKUP($F6,Lookup!$H$4:$I$26,2,FALSE)/Lookup!$H$2)*VLOOKUP($C6,Model!$A$2:$E$22,5,FALSE)*VLOOKUP($C6,Model!$A$2:$I$22,9,FALSE)</f>
        <v>#N/A</v>
      </c>
      <c r="AD6" s="503" t="e">
        <f>(VLOOKUP($G6,Lookup!$J$4:$K$34,2,FALSE)/Lookup!$J$2)*VLOOKUP($C6,Model!$A$2:$E$22,5,FALSE)*VLOOKUP($C6,Model!$A$2:$J$22,10,FALSE)</f>
        <v>#N/A</v>
      </c>
      <c r="AE6" s="503" t="e">
        <f>(VLOOKUP($H6,Lookup!$L$4:$M$15,2,FALSE)/Lookup!$L$2)*VLOOKUP($C6,Model!$A$2:$E$22,5,FALSE)*VLOOKUP($C6,Model!$A$2:$K$22,11,FALSE)</f>
        <v>#N/A</v>
      </c>
      <c r="AF6" s="503" t="e">
        <f ca="1">_xlfn.SWITCH(VLOOKUP($C6,Model!$A$2:$F$22,6,FALSE),8,(VLOOKUP($I6,Lookup!$N$17:$O$24,2,FALSE)/Lookup!$L$2)*VLOOKUP($C6,Model!$A$2:$E$22,5,FALSE)*VLOOKUP($C6,Model!$A$2:$K$22,11,FALSE),(VLOOKUP($I6,Lookup!$N$4:$O$15,2,FALSE)/Lookup!$L$2)*VLOOKUP($C6,Model!$A$2:$E$22,5,FALSE)*VLOOKUP($C6,Model!$A$2:$K$22,11,FALSE))</f>
        <v>#NAME?</v>
      </c>
      <c r="AG6" s="503" t="e">
        <f>(VLOOKUP($J6,Lookup!$P$4:$Q$15,2,FALSE)/Lookup!$P$2)*VLOOKUP($C6,Model!$A$2:$E$22,5,FALSE)*VLOOKUP($C6,Model!$A$2:$L$22,12,FALSE)</f>
        <v>#N/A</v>
      </c>
      <c r="AH6" s="503" t="e">
        <f ca="1">_xlfn.SWITCH(VLOOKUP($C6,Model!$A$2:$F$22,6,FALSE),8,(VLOOKUP($K6,Lookup!$R$15:$S$23,2,FALSE)/Lookup!$R$2)*VLOOKUP($C6,Model!$A$2:$E$22,5,FALSE)*VLOOKUP($C6,Model!$A$2:$M$22,13,FALSE),(VLOOKUP($K6,Lookup!$R$4:$S$12,2,FALSE)/Lookup!$R$2)*VLOOKUP($C6,Model!$A$2:$E$22,5,FALSE)*VLOOKUP($C6,Model!$A$2:$M$22,13,FALSE))</f>
        <v>#NAME?</v>
      </c>
      <c r="AI6" s="503" t="e">
        <f>(VLOOKUP($L6,Lookup!$V$4:$W$12,2,FALSE)/Lookup!$V$2)*VLOOKUP($C6,Model!$A$2:$E$22,5,FALSE)*VLOOKUP($C6,Model!$A$2:$N$22,14,FALSE)</f>
        <v>#N/A</v>
      </c>
      <c r="AJ6" s="503" t="e">
        <f>(VLOOKUP($M6,Lookup!$X$4:$Y$10,2,FALSE)/Lookup!$X$2)*VLOOKUP($C6,Model!$A$2:$E$22,5,FALSE)*VLOOKUP($C6,Model!$A$2:$O$22,15,FALSE)</f>
        <v>#N/A</v>
      </c>
      <c r="AK6" s="503" t="e">
        <f>(VLOOKUP($N6,Lookup!$Z$4:$AA$13,2,FALSE)/Lookup!$Z$2)*VLOOKUP($C6,Model!$A$2:$E$22,5,FALSE)*VLOOKUP($C6,Model!$A$2:$P$22,16,FALSE)</f>
        <v>#N/A</v>
      </c>
      <c r="AL6" s="503" t="e">
        <f>(VLOOKUP($O6,Lookup!$AB$4:$AC$13,2,FALSE)/Lookup!$AB$2)*VLOOKUP($C6,Model!$A$2:$E$22,5,FALSE)*VLOOKUP($C6,Model!$A$2:$Q$22,17,FALSE)</f>
        <v>#N/A</v>
      </c>
      <c r="AM6" s="503" t="e">
        <f>(VLOOKUP($P6,Lookup!$T$4:$U$8,2,FALSE)/Lookup!$T$2)*VLOOKUP($C6,Model!$A$2:$E$22,5,FALSE)*VLOOKUP($C6,Model!$A$2:$R$22,18,FALSE)</f>
        <v>#N/A</v>
      </c>
      <c r="AN6" s="503" t="e">
        <f>(VLOOKUP($Q6,Lookup!$AD$4:$AE$13,2,FALSE)/Lookup!$AD$2)*VLOOKUP($C6,Model!$A$2:$E$22,5,FALSE)*VLOOKUP($C6,Model!$A$2:$S$22,19,FALSE)</f>
        <v>#N/A</v>
      </c>
      <c r="AO6" s="503" t="e">
        <f>(VLOOKUP($R6,Lookup!$AF$4:$AG$8,2,FALSE)/Lookup!$AF$2)*VLOOKUP($C6,Model!$A$2:$E$22,5,FALSE)*VLOOKUP($C6,Model!$A$2:$T$22,20,FALSE)</f>
        <v>#N/A</v>
      </c>
      <c r="AP6" s="503" t="e">
        <f>(VLOOKUP($S6,Lookup!$AH$4:$AI$9,2,FALSE)/Lookup!$AH$2)*VLOOKUP($C6,Model!$A$2:$E$22,5,FALSE)*VLOOKUP($C6,Model!$A$2:$U$22,21,FALSE)</f>
        <v>#N/A</v>
      </c>
      <c r="AQ6" s="503" t="e">
        <f>(VLOOKUP($T6,Lookup!$AJ$4:$AK$12,2,FALSE)/Lookup!$AJ$2)*VLOOKUP($C6,Model!$A$2:$E$22,5,FALSE)*VLOOKUP($C6,Model!$A$2:$V$22,22,FALSE)</f>
        <v>#N/A</v>
      </c>
    </row>
    <row r="7" spans="1:43" x14ac:dyDescent="0.25">
      <c r="A7" s="69">
        <v>6</v>
      </c>
      <c r="B7" s="69" t="s">
        <v>211</v>
      </c>
      <c r="C7" s="69" t="s">
        <v>195</v>
      </c>
      <c r="D7" s="69" t="s">
        <v>195</v>
      </c>
      <c r="E7" s="69" t="s">
        <v>65</v>
      </c>
      <c r="F7" s="69" t="s">
        <v>195</v>
      </c>
      <c r="G7" s="69"/>
      <c r="H7" s="69"/>
      <c r="I7" s="70"/>
      <c r="J7" s="69"/>
      <c r="K7" s="69"/>
      <c r="L7" s="69"/>
      <c r="M7" s="69"/>
      <c r="N7" s="69" t="s">
        <v>212</v>
      </c>
      <c r="O7" s="72" t="s">
        <v>202</v>
      </c>
      <c r="P7" s="69"/>
      <c r="Q7" s="69" t="s">
        <v>213</v>
      </c>
      <c r="R7" s="69"/>
      <c r="S7" s="69"/>
      <c r="T7" s="69" t="s">
        <v>199</v>
      </c>
      <c r="U7" s="503">
        <f t="shared" ca="1" si="0"/>
        <v>0</v>
      </c>
      <c r="V7" s="508">
        <f t="shared" ca="1" si="1"/>
        <v>0</v>
      </c>
      <c r="W7" s="506"/>
      <c r="X7" s="506"/>
      <c r="Y7" s="506"/>
      <c r="Z7" s="502" t="e">
        <f>VLOOKUP($C7,Model!$A$2:$D$22,2,FALSE)</f>
        <v>#N/A</v>
      </c>
      <c r="AA7" s="503" t="e">
        <f>(VLOOKUP($D7,Lookup!$C$4:$D$36,2,FALSE)/Lookup!$C$2)*VLOOKUP($C7,Model!$A$2:$E$22,5,FALSE)*VLOOKUP($C7,Model!$A$2:$G$22,7,FALSE)</f>
        <v>#N/A</v>
      </c>
      <c r="AB7" s="503" t="e">
        <f>(VLOOKUP($E7,Lookup!$F$4:$G$8,2,FALSE)/Lookup!$F$2)*VLOOKUP($C7,Model!$A$2:$E$22,5,FALSE)*VLOOKUP($C7,Model!$A$2:$H$22,8,FALSE)</f>
        <v>#N/A</v>
      </c>
      <c r="AC7" s="503" t="e">
        <f>(VLOOKUP($F7,Lookup!$H$4:$I$26,2,FALSE)/Lookup!$H$2)*VLOOKUP($C7,Model!$A$2:$E$22,5,FALSE)*VLOOKUP($C7,Model!$A$2:$I$22,9,FALSE)</f>
        <v>#N/A</v>
      </c>
      <c r="AD7" s="503" t="e">
        <f>(VLOOKUP($G7,Lookup!$J$4:$K$34,2,FALSE)/Lookup!$J$2)*VLOOKUP($C7,Model!$A$2:$E$22,5,FALSE)*VLOOKUP($C7,Model!$A$2:$J$22,10,FALSE)</f>
        <v>#N/A</v>
      </c>
      <c r="AE7" s="503" t="e">
        <f>(VLOOKUP($H7,Lookup!$L$4:$M$15,2,FALSE)/Lookup!$L$2)*VLOOKUP($C7,Model!$A$2:$E$22,5,FALSE)*VLOOKUP($C7,Model!$A$2:$K$22,11,FALSE)</f>
        <v>#N/A</v>
      </c>
      <c r="AF7" s="503" t="e">
        <f ca="1">_xlfn.SWITCH(VLOOKUP($C7,Model!$A$2:$F$22,6,FALSE),8,(VLOOKUP($I7,Lookup!$N$17:$O$24,2,FALSE)/Lookup!$L$2)*VLOOKUP($C7,Model!$A$2:$E$22,5,FALSE)*VLOOKUP($C7,Model!$A$2:$K$22,11,FALSE),(VLOOKUP($I7,Lookup!$N$4:$O$15,2,FALSE)/Lookup!$L$2)*VLOOKUP($C7,Model!$A$2:$E$22,5,FALSE)*VLOOKUP($C7,Model!$A$2:$K$22,11,FALSE))</f>
        <v>#NAME?</v>
      </c>
      <c r="AG7" s="503" t="e">
        <f>(VLOOKUP($J7,Lookup!$P$4:$Q$15,2,FALSE)/Lookup!$P$2)*VLOOKUP($C7,Model!$A$2:$E$22,5,FALSE)*VLOOKUP($C7,Model!$A$2:$L$22,12,FALSE)</f>
        <v>#N/A</v>
      </c>
      <c r="AH7" s="503" t="e">
        <f ca="1">_xlfn.SWITCH(VLOOKUP($C7,Model!$A$2:$F$22,6,FALSE),8,(VLOOKUP($K7,Lookup!$R$15:$S$23,2,FALSE)/Lookup!$R$2)*VLOOKUP($C7,Model!$A$2:$E$22,5,FALSE)*VLOOKUP($C7,Model!$A$2:$M$22,13,FALSE),(VLOOKUP($K7,Lookup!$R$4:$S$12,2,FALSE)/Lookup!$R$2)*VLOOKUP($C7,Model!$A$2:$E$22,5,FALSE)*VLOOKUP($C7,Model!$A$2:$M$22,13,FALSE))</f>
        <v>#NAME?</v>
      </c>
      <c r="AI7" s="503" t="e">
        <f>(VLOOKUP($L7,Lookup!$V$4:$W$12,2,FALSE)/Lookup!$V$2)*VLOOKUP($C7,Model!$A$2:$E$22,5,FALSE)*VLOOKUP($C7,Model!$A$2:$N$22,14,FALSE)</f>
        <v>#N/A</v>
      </c>
      <c r="AJ7" s="503" t="e">
        <f>(VLOOKUP($M7,Lookup!$X$4:$Y$10,2,FALSE)/Lookup!$X$2)*VLOOKUP($C7,Model!$A$2:$E$22,5,FALSE)*VLOOKUP($C7,Model!$A$2:$O$22,15,FALSE)</f>
        <v>#N/A</v>
      </c>
      <c r="AK7" s="503" t="e">
        <f>(VLOOKUP($N7,Lookup!$Z$4:$AA$13,2,FALSE)/Lookup!$Z$2)*VLOOKUP($C7,Model!$A$2:$E$22,5,FALSE)*VLOOKUP($C7,Model!$A$2:$P$22,16,FALSE)</f>
        <v>#N/A</v>
      </c>
      <c r="AL7" s="503" t="e">
        <f>(VLOOKUP($O7,Lookup!$AB$4:$AC$13,2,FALSE)/Lookup!$AB$2)*VLOOKUP($C7,Model!$A$2:$E$22,5,FALSE)*VLOOKUP($C7,Model!$A$2:$Q$22,17,FALSE)</f>
        <v>#N/A</v>
      </c>
      <c r="AM7" s="503" t="e">
        <f>(VLOOKUP($P7,Lookup!$T$4:$U$8,2,FALSE)/Lookup!$T$2)*VLOOKUP($C7,Model!$A$2:$E$22,5,FALSE)*VLOOKUP($C7,Model!$A$2:$R$22,18,FALSE)</f>
        <v>#N/A</v>
      </c>
      <c r="AN7" s="503" t="e">
        <f>(VLOOKUP($Q7,Lookup!$AD$4:$AE$13,2,FALSE)/Lookup!$AD$2)*VLOOKUP($C7,Model!$A$2:$E$22,5,FALSE)*VLOOKUP($C7,Model!$A$2:$S$22,19,FALSE)</f>
        <v>#N/A</v>
      </c>
      <c r="AO7" s="503" t="e">
        <f>(VLOOKUP($R7,Lookup!$AF$4:$AG$8,2,FALSE)/Lookup!$AF$2)*VLOOKUP($C7,Model!$A$2:$E$22,5,FALSE)*VLOOKUP($C7,Model!$A$2:$T$22,20,FALSE)</f>
        <v>#N/A</v>
      </c>
      <c r="AP7" s="503" t="e">
        <f>(VLOOKUP($S7,Lookup!$AH$4:$AI$9,2,FALSE)/Lookup!$AH$2)*VLOOKUP($C7,Model!$A$2:$E$22,5,FALSE)*VLOOKUP($C7,Model!$A$2:$U$22,21,FALSE)</f>
        <v>#N/A</v>
      </c>
      <c r="AQ7" s="503" t="e">
        <f>(VLOOKUP($T7,Lookup!$AJ$4:$AK$12,2,FALSE)/Lookup!$AJ$2)*VLOOKUP($C7,Model!$A$2:$E$22,5,FALSE)*VLOOKUP($C7,Model!$A$2:$V$22,22,FALSE)</f>
        <v>#N/A</v>
      </c>
    </row>
    <row r="8" spans="1:43" x14ac:dyDescent="0.25">
      <c r="A8" s="69">
        <v>7</v>
      </c>
      <c r="B8" s="69" t="s">
        <v>214</v>
      </c>
      <c r="C8" s="69" t="s">
        <v>195</v>
      </c>
      <c r="D8" s="69" t="s">
        <v>195</v>
      </c>
      <c r="E8" s="69" t="s">
        <v>65</v>
      </c>
      <c r="F8" s="69" t="s">
        <v>195</v>
      </c>
      <c r="G8" s="69"/>
      <c r="H8" s="69"/>
      <c r="I8" s="70"/>
      <c r="J8" s="69"/>
      <c r="K8" s="69"/>
      <c r="L8" s="69"/>
      <c r="M8" s="69"/>
      <c r="N8" s="69" t="s">
        <v>206</v>
      </c>
      <c r="O8" s="72" t="s">
        <v>206</v>
      </c>
      <c r="P8" s="69"/>
      <c r="Q8" s="69" t="s">
        <v>203</v>
      </c>
      <c r="R8" s="69"/>
      <c r="S8" s="69"/>
      <c r="T8" s="69" t="s">
        <v>199</v>
      </c>
      <c r="U8" s="503">
        <f t="shared" ca="1" si="0"/>
        <v>0</v>
      </c>
      <c r="V8" s="508">
        <f t="shared" ca="1" si="1"/>
        <v>0</v>
      </c>
      <c r="W8" s="506"/>
      <c r="X8" s="506"/>
      <c r="Y8" s="506"/>
      <c r="Z8" s="502" t="e">
        <f>VLOOKUP($C8,Model!$A$2:$D$22,2,FALSE)</f>
        <v>#N/A</v>
      </c>
      <c r="AA8" s="503" t="e">
        <f>(VLOOKUP($D8,Lookup!$C$4:$D$36,2,FALSE)/Lookup!$C$2)*VLOOKUP($C8,Model!$A$2:$E$22,5,FALSE)*VLOOKUP($C8,Model!$A$2:$G$22,7,FALSE)</f>
        <v>#N/A</v>
      </c>
      <c r="AB8" s="503" t="e">
        <f>(VLOOKUP($E8,Lookup!$F$4:$G$8,2,FALSE)/Lookup!$F$2)*VLOOKUP($C8,Model!$A$2:$E$22,5,FALSE)*VLOOKUP($C8,Model!$A$2:$H$22,8,FALSE)</f>
        <v>#N/A</v>
      </c>
      <c r="AC8" s="503" t="e">
        <f>(VLOOKUP($F8,Lookup!$H$4:$I$26,2,FALSE)/Lookup!$H$2)*VLOOKUP($C8,Model!$A$2:$E$22,5,FALSE)*VLOOKUP($C8,Model!$A$2:$I$22,9,FALSE)</f>
        <v>#N/A</v>
      </c>
      <c r="AD8" s="503" t="e">
        <f>(VLOOKUP($G8,Lookup!$J$4:$K$34,2,FALSE)/Lookup!$J$2)*VLOOKUP($C8,Model!$A$2:$E$22,5,FALSE)*VLOOKUP($C8,Model!$A$2:$J$22,10,FALSE)</f>
        <v>#N/A</v>
      </c>
      <c r="AE8" s="503" t="e">
        <f>(VLOOKUP($H8,Lookup!$L$4:$M$15,2,FALSE)/Lookup!$L$2)*VLOOKUP($C8,Model!$A$2:$E$22,5,FALSE)*VLOOKUP($C8,Model!$A$2:$K$22,11,FALSE)</f>
        <v>#N/A</v>
      </c>
      <c r="AF8" s="503" t="e">
        <f ca="1">_xlfn.SWITCH(VLOOKUP($C8,Model!$A$2:$F$22,6,FALSE),8,(VLOOKUP($I8,Lookup!$N$17:$O$24,2,FALSE)/Lookup!$L$2)*VLOOKUP($C8,Model!$A$2:$E$22,5,FALSE)*VLOOKUP($C8,Model!$A$2:$K$22,11,FALSE),(VLOOKUP($I8,Lookup!$N$4:$O$15,2,FALSE)/Lookup!$L$2)*VLOOKUP($C8,Model!$A$2:$E$22,5,FALSE)*VLOOKUP($C8,Model!$A$2:$K$22,11,FALSE))</f>
        <v>#NAME?</v>
      </c>
      <c r="AG8" s="503" t="e">
        <f>(VLOOKUP($J8,Lookup!$P$4:$Q$15,2,FALSE)/Lookup!$P$2)*VLOOKUP($C8,Model!$A$2:$E$22,5,FALSE)*VLOOKUP($C8,Model!$A$2:$L$22,12,FALSE)</f>
        <v>#N/A</v>
      </c>
      <c r="AH8" s="503" t="e">
        <f ca="1">_xlfn.SWITCH(VLOOKUP($C8,Model!$A$2:$F$22,6,FALSE),8,(VLOOKUP($K8,Lookup!$R$15:$S$23,2,FALSE)/Lookup!$R$2)*VLOOKUP($C8,Model!$A$2:$E$22,5,FALSE)*VLOOKUP($C8,Model!$A$2:$M$22,13,FALSE),(VLOOKUP($K8,Lookup!$R$4:$S$12,2,FALSE)/Lookup!$R$2)*VLOOKUP($C8,Model!$A$2:$E$22,5,FALSE)*VLOOKUP($C8,Model!$A$2:$M$22,13,FALSE))</f>
        <v>#NAME?</v>
      </c>
      <c r="AI8" s="503" t="e">
        <f>(VLOOKUP($L8,Lookup!$V$4:$W$12,2,FALSE)/Lookup!$V$2)*VLOOKUP($C8,Model!$A$2:$E$22,5,FALSE)*VLOOKUP($C8,Model!$A$2:$N$22,14,FALSE)</f>
        <v>#N/A</v>
      </c>
      <c r="AJ8" s="503" t="e">
        <f>(VLOOKUP($M8,Lookup!$X$4:$Y$10,2,FALSE)/Lookup!$X$2)*VLOOKUP($C8,Model!$A$2:$E$22,5,FALSE)*VLOOKUP($C8,Model!$A$2:$O$22,15,FALSE)</f>
        <v>#N/A</v>
      </c>
      <c r="AK8" s="503" t="e">
        <f>(VLOOKUP($N8,Lookup!$Z$4:$AA$13,2,FALSE)/Lookup!$Z$2)*VLOOKUP($C8,Model!$A$2:$E$22,5,FALSE)*VLOOKUP($C8,Model!$A$2:$P$22,16,FALSE)</f>
        <v>#N/A</v>
      </c>
      <c r="AL8" s="503" t="e">
        <f>(VLOOKUP($O8,Lookup!$AB$4:$AC$13,2,FALSE)/Lookup!$AB$2)*VLOOKUP($C8,Model!$A$2:$E$22,5,FALSE)*VLOOKUP($C8,Model!$A$2:$Q$22,17,FALSE)</f>
        <v>#N/A</v>
      </c>
      <c r="AM8" s="503" t="e">
        <f>(VLOOKUP($P8,Lookup!$T$4:$U$8,2,FALSE)/Lookup!$T$2)*VLOOKUP($C8,Model!$A$2:$E$22,5,FALSE)*VLOOKUP($C8,Model!$A$2:$R$22,18,FALSE)</f>
        <v>#N/A</v>
      </c>
      <c r="AN8" s="503" t="e">
        <f>(VLOOKUP($Q8,Lookup!$AD$4:$AE$13,2,FALSE)/Lookup!$AD$2)*VLOOKUP($C8,Model!$A$2:$E$22,5,FALSE)*VLOOKUP($C8,Model!$A$2:$S$22,19,FALSE)</f>
        <v>#N/A</v>
      </c>
      <c r="AO8" s="503" t="e">
        <f>(VLOOKUP($R8,Lookup!$AF$4:$AG$8,2,FALSE)/Lookup!$AF$2)*VLOOKUP($C8,Model!$A$2:$E$22,5,FALSE)*VLOOKUP($C8,Model!$A$2:$T$22,20,FALSE)</f>
        <v>#N/A</v>
      </c>
      <c r="AP8" s="503" t="e">
        <f>(VLOOKUP($S8,Lookup!$AH$4:$AI$9,2,FALSE)/Lookup!$AH$2)*VLOOKUP($C8,Model!$A$2:$E$22,5,FALSE)*VLOOKUP($C8,Model!$A$2:$U$22,21,FALSE)</f>
        <v>#N/A</v>
      </c>
      <c r="AQ8" s="503" t="e">
        <f>(VLOOKUP($T8,Lookup!$AJ$4:$AK$12,2,FALSE)/Lookup!$AJ$2)*VLOOKUP($C8,Model!$A$2:$E$22,5,FALSE)*VLOOKUP($C8,Model!$A$2:$V$22,22,FALSE)</f>
        <v>#N/A</v>
      </c>
    </row>
    <row r="9" spans="1:43" x14ac:dyDescent="0.25">
      <c r="A9" s="69">
        <v>8</v>
      </c>
      <c r="B9" s="69" t="s">
        <v>215</v>
      </c>
      <c r="C9" s="69" t="s">
        <v>195</v>
      </c>
      <c r="D9" s="69" t="s">
        <v>195</v>
      </c>
      <c r="E9" s="69" t="s">
        <v>65</v>
      </c>
      <c r="F9" s="69" t="s">
        <v>195</v>
      </c>
      <c r="G9" s="69"/>
      <c r="H9" s="69"/>
      <c r="I9" s="70"/>
      <c r="J9" s="69"/>
      <c r="K9" s="69"/>
      <c r="L9" s="69"/>
      <c r="M9" s="69"/>
      <c r="N9" s="69" t="s">
        <v>206</v>
      </c>
      <c r="O9" s="72" t="s">
        <v>206</v>
      </c>
      <c r="P9" s="69"/>
      <c r="Q9" s="69" t="s">
        <v>216</v>
      </c>
      <c r="R9" s="69"/>
      <c r="S9" s="69"/>
      <c r="T9" s="69" t="s">
        <v>209</v>
      </c>
      <c r="U9" s="503">
        <f t="shared" ca="1" si="0"/>
        <v>0</v>
      </c>
      <c r="V9" s="508">
        <f t="shared" ca="1" si="1"/>
        <v>0</v>
      </c>
      <c r="W9" s="506"/>
      <c r="X9" s="506"/>
      <c r="Y9" s="506"/>
      <c r="Z9" s="502" t="e">
        <f>VLOOKUP($C9,Model!$A$2:$D$22,2,FALSE)</f>
        <v>#N/A</v>
      </c>
      <c r="AA9" s="503" t="e">
        <f>(VLOOKUP($D9,Lookup!$C$4:$D$36,2,FALSE)/Lookup!$C$2)*VLOOKUP($C9,Model!$A$2:$E$22,5,FALSE)*VLOOKUP($C9,Model!$A$2:$G$22,7,FALSE)</f>
        <v>#N/A</v>
      </c>
      <c r="AB9" s="503" t="e">
        <f>(VLOOKUP($E9,Lookup!$F$4:$G$8,2,FALSE)/Lookup!$F$2)*VLOOKUP($C9,Model!$A$2:$E$22,5,FALSE)*VLOOKUP($C9,Model!$A$2:$H$22,8,FALSE)</f>
        <v>#N/A</v>
      </c>
      <c r="AC9" s="503" t="e">
        <f>(VLOOKUP($F9,Lookup!$H$4:$I$26,2,FALSE)/Lookup!$H$2)*VLOOKUP($C9,Model!$A$2:$E$22,5,FALSE)*VLOOKUP($C9,Model!$A$2:$I$22,9,FALSE)</f>
        <v>#N/A</v>
      </c>
      <c r="AD9" s="503" t="e">
        <f>(VLOOKUP($G9,Lookup!$J$4:$K$34,2,FALSE)/Lookup!$J$2)*VLOOKUP($C9,Model!$A$2:$E$22,5,FALSE)*VLOOKUP($C9,Model!$A$2:$J$22,10,FALSE)</f>
        <v>#N/A</v>
      </c>
      <c r="AE9" s="503" t="e">
        <f>(VLOOKUP($H9,Lookup!$L$4:$M$15,2,FALSE)/Lookup!$L$2)*VLOOKUP($C9,Model!$A$2:$E$22,5,FALSE)*VLOOKUP($C9,Model!$A$2:$K$22,11,FALSE)</f>
        <v>#N/A</v>
      </c>
      <c r="AF9" s="503" t="e">
        <f ca="1">_xlfn.SWITCH(VLOOKUP($C9,Model!$A$2:$F$22,6,FALSE),8,(VLOOKUP($I9,Lookup!$N$17:$O$24,2,FALSE)/Lookup!$L$2)*VLOOKUP($C9,Model!$A$2:$E$22,5,FALSE)*VLOOKUP($C9,Model!$A$2:$K$22,11,FALSE),(VLOOKUP($I9,Lookup!$N$4:$O$15,2,FALSE)/Lookup!$L$2)*VLOOKUP($C9,Model!$A$2:$E$22,5,FALSE)*VLOOKUP($C9,Model!$A$2:$K$22,11,FALSE))</f>
        <v>#NAME?</v>
      </c>
      <c r="AG9" s="503" t="e">
        <f>(VLOOKUP($J9,Lookup!$P$4:$Q$15,2,FALSE)/Lookup!$P$2)*VLOOKUP($C9,Model!$A$2:$E$22,5,FALSE)*VLOOKUP($C9,Model!$A$2:$L$22,12,FALSE)</f>
        <v>#N/A</v>
      </c>
      <c r="AH9" s="503" t="e">
        <f ca="1">_xlfn.SWITCH(VLOOKUP($C9,Model!$A$2:$F$22,6,FALSE),8,(VLOOKUP($K9,Lookup!$R$15:$S$23,2,FALSE)/Lookup!$R$2)*VLOOKUP($C9,Model!$A$2:$E$22,5,FALSE)*VLOOKUP($C9,Model!$A$2:$M$22,13,FALSE),(VLOOKUP($K9,Lookup!$R$4:$S$12,2,FALSE)/Lookup!$R$2)*VLOOKUP($C9,Model!$A$2:$E$22,5,FALSE)*VLOOKUP($C9,Model!$A$2:$M$22,13,FALSE))</f>
        <v>#NAME?</v>
      </c>
      <c r="AI9" s="503" t="e">
        <f>(VLOOKUP($L9,Lookup!$V$4:$W$12,2,FALSE)/Lookup!$V$2)*VLOOKUP($C9,Model!$A$2:$E$22,5,FALSE)*VLOOKUP($C9,Model!$A$2:$N$22,14,FALSE)</f>
        <v>#N/A</v>
      </c>
      <c r="AJ9" s="503" t="e">
        <f>(VLOOKUP($M9,Lookup!$X$4:$Y$10,2,FALSE)/Lookup!$X$2)*VLOOKUP($C9,Model!$A$2:$E$22,5,FALSE)*VLOOKUP($C9,Model!$A$2:$O$22,15,FALSE)</f>
        <v>#N/A</v>
      </c>
      <c r="AK9" s="503" t="e">
        <f>(VLOOKUP($N9,Lookup!$Z$4:$AA$13,2,FALSE)/Lookup!$Z$2)*VLOOKUP($C9,Model!$A$2:$E$22,5,FALSE)*VLOOKUP($C9,Model!$A$2:$P$22,16,FALSE)</f>
        <v>#N/A</v>
      </c>
      <c r="AL9" s="503" t="e">
        <f>(VLOOKUP($O9,Lookup!$AB$4:$AC$13,2,FALSE)/Lookup!$AB$2)*VLOOKUP($C9,Model!$A$2:$E$22,5,FALSE)*VLOOKUP($C9,Model!$A$2:$Q$22,17,FALSE)</f>
        <v>#N/A</v>
      </c>
      <c r="AM9" s="503" t="e">
        <f>(VLOOKUP($P9,Lookup!$T$4:$U$8,2,FALSE)/Lookup!$T$2)*VLOOKUP($C9,Model!$A$2:$E$22,5,FALSE)*VLOOKUP($C9,Model!$A$2:$R$22,18,FALSE)</f>
        <v>#N/A</v>
      </c>
      <c r="AN9" s="503" t="e">
        <f>(VLOOKUP($Q9,Lookup!$AD$4:$AE$13,2,FALSE)/Lookup!$AD$2)*VLOOKUP($C9,Model!$A$2:$E$22,5,FALSE)*VLOOKUP($C9,Model!$A$2:$S$22,19,FALSE)</f>
        <v>#N/A</v>
      </c>
      <c r="AO9" s="503" t="e">
        <f>(VLOOKUP($R9,Lookup!$AF$4:$AG$8,2,FALSE)/Lookup!$AF$2)*VLOOKUP($C9,Model!$A$2:$E$22,5,FALSE)*VLOOKUP($C9,Model!$A$2:$T$22,20,FALSE)</f>
        <v>#N/A</v>
      </c>
      <c r="AP9" s="503" t="e">
        <f>(VLOOKUP($S9,Lookup!$AH$4:$AI$9,2,FALSE)/Lookup!$AH$2)*VLOOKUP($C9,Model!$A$2:$E$22,5,FALSE)*VLOOKUP($C9,Model!$A$2:$U$22,21,FALSE)</f>
        <v>#N/A</v>
      </c>
      <c r="AQ9" s="503" t="e">
        <f>(VLOOKUP($T9,Lookup!$AJ$4:$AK$12,2,FALSE)/Lookup!$AJ$2)*VLOOKUP($C9,Model!$A$2:$E$22,5,FALSE)*VLOOKUP($C9,Model!$A$2:$V$22,22,FALSE)</f>
        <v>#N/A</v>
      </c>
    </row>
    <row r="10" spans="1:43" x14ac:dyDescent="0.25">
      <c r="A10" s="69">
        <v>9</v>
      </c>
      <c r="B10" s="69" t="s">
        <v>217</v>
      </c>
      <c r="C10" s="69" t="s">
        <v>195</v>
      </c>
      <c r="D10" s="69" t="s">
        <v>195</v>
      </c>
      <c r="E10" s="69" t="s">
        <v>196</v>
      </c>
      <c r="F10" s="69" t="s">
        <v>195</v>
      </c>
      <c r="G10" s="69"/>
      <c r="H10" s="69"/>
      <c r="I10" s="70"/>
      <c r="J10" s="69"/>
      <c r="K10" s="69"/>
      <c r="L10" s="69"/>
      <c r="M10" s="69"/>
      <c r="N10" s="69" t="s">
        <v>206</v>
      </c>
      <c r="O10" s="72" t="s">
        <v>206</v>
      </c>
      <c r="P10" s="69"/>
      <c r="Q10" s="69" t="s">
        <v>207</v>
      </c>
      <c r="R10" s="69"/>
      <c r="S10" s="69"/>
      <c r="T10" s="69" t="s">
        <v>218</v>
      </c>
      <c r="U10" s="503">
        <f t="shared" ca="1" si="0"/>
        <v>0</v>
      </c>
      <c r="V10" s="508">
        <f t="shared" ca="1" si="1"/>
        <v>0</v>
      </c>
      <c r="W10" s="506"/>
      <c r="X10" s="506"/>
      <c r="Y10" s="506"/>
      <c r="Z10" s="502" t="e">
        <f>VLOOKUP($C10,Model!$A$2:$D$22,2,FALSE)</f>
        <v>#N/A</v>
      </c>
      <c r="AA10" s="503" t="e">
        <f>(VLOOKUP($D10,Lookup!$C$4:$D$36,2,FALSE)/Lookup!$C$2)*VLOOKUP($C10,Model!$A$2:$E$22,5,FALSE)*VLOOKUP($C10,Model!$A$2:$G$22,7,FALSE)</f>
        <v>#N/A</v>
      </c>
      <c r="AB10" s="503" t="e">
        <f>(VLOOKUP($E10,Lookup!$F$4:$G$8,2,FALSE)/Lookup!$F$2)*VLOOKUP($C10,Model!$A$2:$E$22,5,FALSE)*VLOOKUP($C10,Model!$A$2:$H$22,8,FALSE)</f>
        <v>#N/A</v>
      </c>
      <c r="AC10" s="503" t="e">
        <f>(VLOOKUP($F10,Lookup!$H$4:$I$26,2,FALSE)/Lookup!$H$2)*VLOOKUP($C10,Model!$A$2:$E$22,5,FALSE)*VLOOKUP($C10,Model!$A$2:$I$22,9,FALSE)</f>
        <v>#N/A</v>
      </c>
      <c r="AD10" s="503" t="e">
        <f>(VLOOKUP($G10,Lookup!$J$4:$K$34,2,FALSE)/Lookup!$J$2)*VLOOKUP($C10,Model!$A$2:$E$22,5,FALSE)*VLOOKUP($C10,Model!$A$2:$J$22,10,FALSE)</f>
        <v>#N/A</v>
      </c>
      <c r="AE10" s="503" t="e">
        <f>(VLOOKUP($H10,Lookup!$L$4:$M$15,2,FALSE)/Lookup!$L$2)*VLOOKUP($C10,Model!$A$2:$E$22,5,FALSE)*VLOOKUP($C10,Model!$A$2:$K$22,11,FALSE)</f>
        <v>#N/A</v>
      </c>
      <c r="AF10" s="503" t="e">
        <f ca="1">_xlfn.SWITCH(VLOOKUP($C10,Model!$A$2:$F$22,6,FALSE),8,(VLOOKUP($I10,Lookup!$N$17:$O$24,2,FALSE)/Lookup!$L$2)*VLOOKUP($C10,Model!$A$2:$E$22,5,FALSE)*VLOOKUP($C10,Model!$A$2:$K$22,11,FALSE),(VLOOKUP($I10,Lookup!$N$4:$O$15,2,FALSE)/Lookup!$L$2)*VLOOKUP($C10,Model!$A$2:$E$22,5,FALSE)*VLOOKUP($C10,Model!$A$2:$K$22,11,FALSE))</f>
        <v>#NAME?</v>
      </c>
      <c r="AG10" s="503" t="e">
        <f>(VLOOKUP($J10,Lookup!$P$4:$Q$15,2,FALSE)/Lookup!$P$2)*VLOOKUP($C10,Model!$A$2:$E$22,5,FALSE)*VLOOKUP($C10,Model!$A$2:$L$22,12,FALSE)</f>
        <v>#N/A</v>
      </c>
      <c r="AH10" s="503" t="e">
        <f ca="1">_xlfn.SWITCH(VLOOKUP($C10,Model!$A$2:$F$22,6,FALSE),8,(VLOOKUP($K10,Lookup!$R$15:$S$23,2,FALSE)/Lookup!$R$2)*VLOOKUP($C10,Model!$A$2:$E$22,5,FALSE)*VLOOKUP($C10,Model!$A$2:$M$22,13,FALSE),(VLOOKUP($K10,Lookup!$R$4:$S$12,2,FALSE)/Lookup!$R$2)*VLOOKUP($C10,Model!$A$2:$E$22,5,FALSE)*VLOOKUP($C10,Model!$A$2:$M$22,13,FALSE))</f>
        <v>#NAME?</v>
      </c>
      <c r="AI10" s="503" t="e">
        <f>(VLOOKUP($L10,Lookup!$V$4:$W$12,2,FALSE)/Lookup!$V$2)*VLOOKUP($C10,Model!$A$2:$E$22,5,FALSE)*VLOOKUP($C10,Model!$A$2:$N$22,14,FALSE)</f>
        <v>#N/A</v>
      </c>
      <c r="AJ10" s="503" t="e">
        <f>(VLOOKUP($M10,Lookup!$X$4:$Y$10,2,FALSE)/Lookup!$X$2)*VLOOKUP($C10,Model!$A$2:$E$22,5,FALSE)*VLOOKUP($C10,Model!$A$2:$O$22,15,FALSE)</f>
        <v>#N/A</v>
      </c>
      <c r="AK10" s="503" t="e">
        <f>(VLOOKUP($N10,Lookup!$Z$4:$AA$13,2,FALSE)/Lookup!$Z$2)*VLOOKUP($C10,Model!$A$2:$E$22,5,FALSE)*VLOOKUP($C10,Model!$A$2:$P$22,16,FALSE)</f>
        <v>#N/A</v>
      </c>
      <c r="AL10" s="503" t="e">
        <f>(VLOOKUP($O10,Lookup!$AB$4:$AC$13,2,FALSE)/Lookup!$AB$2)*VLOOKUP($C10,Model!$A$2:$E$22,5,FALSE)*VLOOKUP($C10,Model!$A$2:$Q$22,17,FALSE)</f>
        <v>#N/A</v>
      </c>
      <c r="AM10" s="503" t="e">
        <f>(VLOOKUP($P10,Lookup!$T$4:$U$8,2,FALSE)/Lookup!$T$2)*VLOOKUP($C10,Model!$A$2:$E$22,5,FALSE)*VLOOKUP($C10,Model!$A$2:$R$22,18,FALSE)</f>
        <v>#N/A</v>
      </c>
      <c r="AN10" s="503" t="e">
        <f>(VLOOKUP($Q10,Lookup!$AD$4:$AE$13,2,FALSE)/Lookup!$AD$2)*VLOOKUP($C10,Model!$A$2:$E$22,5,FALSE)*VLOOKUP($C10,Model!$A$2:$S$22,19,FALSE)</f>
        <v>#N/A</v>
      </c>
      <c r="AO10" s="503" t="e">
        <f>(VLOOKUP($R10,Lookup!$AF$4:$AG$8,2,FALSE)/Lookup!$AF$2)*VLOOKUP($C10,Model!$A$2:$E$22,5,FALSE)*VLOOKUP($C10,Model!$A$2:$T$22,20,FALSE)</f>
        <v>#N/A</v>
      </c>
      <c r="AP10" s="503" t="e">
        <f>(VLOOKUP($S10,Lookup!$AH$4:$AI$9,2,FALSE)/Lookup!$AH$2)*VLOOKUP($C10,Model!$A$2:$E$22,5,FALSE)*VLOOKUP($C10,Model!$A$2:$U$22,21,FALSE)</f>
        <v>#N/A</v>
      </c>
      <c r="AQ10" s="503" t="e">
        <f>(VLOOKUP($T10,Lookup!$AJ$4:$AK$12,2,FALSE)/Lookup!$AJ$2)*VLOOKUP($C10,Model!$A$2:$E$22,5,FALSE)*VLOOKUP($C10,Model!$A$2:$V$22,22,FALSE)</f>
        <v>#N/A</v>
      </c>
    </row>
    <row r="11" spans="1:43" x14ac:dyDescent="0.25">
      <c r="A11" s="69">
        <v>10</v>
      </c>
      <c r="B11" s="69" t="s">
        <v>219</v>
      </c>
      <c r="C11" s="69" t="s">
        <v>195</v>
      </c>
      <c r="D11" s="69" t="s">
        <v>195</v>
      </c>
      <c r="E11" s="69" t="s">
        <v>65</v>
      </c>
      <c r="F11" s="69" t="s">
        <v>195</v>
      </c>
      <c r="G11" s="69"/>
      <c r="H11" s="69"/>
      <c r="I11" s="70"/>
      <c r="J11" s="69"/>
      <c r="K11" s="69"/>
      <c r="L11" s="69"/>
      <c r="M11" s="69"/>
      <c r="N11" s="69" t="s">
        <v>220</v>
      </c>
      <c r="O11" s="72" t="s">
        <v>220</v>
      </c>
      <c r="P11" s="69"/>
      <c r="Q11" s="69" t="s">
        <v>198</v>
      </c>
      <c r="R11" s="69"/>
      <c r="S11" s="69"/>
      <c r="T11" s="69" t="s">
        <v>204</v>
      </c>
      <c r="U11" s="503">
        <f ca="1">IFERROR(AA11,0)+IFERROR(AB11,0)+IFERROR(AC11,0)+IFERROR(AD11,0)+IFERROR(MAX(IFERROR(AE11,0),IFERROR(AF11,0)),0)+IFERROR(AG11,0)+IFERROR(AH11,0)+IFERROR(AI11,0)+IFERROR(AJ11,0)+IFERROR(AK11,0)+IFERROR(AL11,0)+IFERROR(AM11,0)+IFERROR(AN11,0)+IFERROR(AO11,0)+IFERROR(AP11,0)+IFERROR(AQ11,0)</f>
        <v>0</v>
      </c>
      <c r="V11" s="508">
        <f t="shared" ca="1" si="1"/>
        <v>0</v>
      </c>
      <c r="W11" s="506"/>
      <c r="X11" s="506"/>
      <c r="Y11" s="506"/>
      <c r="Z11" s="502" t="e">
        <f>VLOOKUP($C11,Model!$A$2:$D$22,2,FALSE)</f>
        <v>#N/A</v>
      </c>
      <c r="AA11" s="503" t="e">
        <f>(VLOOKUP($D11,Lookup!$C$4:$D$36,2,FALSE)/Lookup!$C$2)*VLOOKUP($C11,Model!$A$2:$E$22,5,FALSE)*VLOOKUP($C11,Model!$A$2:$G$22,7,FALSE)</f>
        <v>#N/A</v>
      </c>
      <c r="AB11" s="503" t="e">
        <f>(VLOOKUP($E11,Lookup!$F$4:$G$8,2,FALSE)/Lookup!$F$2)*VLOOKUP($C11,Model!$A$2:$E$22,5,FALSE)*VLOOKUP($C11,Model!$A$2:$H$22,8,FALSE)</f>
        <v>#N/A</v>
      </c>
      <c r="AC11" s="503" t="e">
        <f>(VLOOKUP($F11,Lookup!$H$4:$I$26,2,FALSE)/Lookup!$H$2)*VLOOKUP($C11,Model!$A$2:$E$22,5,FALSE)*VLOOKUP($C11,Model!$A$2:$I$22,9,FALSE)</f>
        <v>#N/A</v>
      </c>
      <c r="AD11" s="503" t="e">
        <f>(VLOOKUP($G11,Lookup!$J$4:$K$34,2,FALSE)/Lookup!$J$2)*VLOOKUP($C11,Model!$A$2:$E$22,5,FALSE)*VLOOKUP($C11,Model!$A$2:$J$22,10,FALSE)</f>
        <v>#N/A</v>
      </c>
      <c r="AE11" s="503" t="e">
        <f>(VLOOKUP($H11,Lookup!$L$4:$M$15,2,FALSE)/Lookup!$L$2)*VLOOKUP($C11,Model!$A$2:$E$22,5,FALSE)*VLOOKUP($C11,Model!$A$2:$K$22,11,FALSE)</f>
        <v>#N/A</v>
      </c>
      <c r="AF11" s="503" t="e">
        <f ca="1">_xlfn.SWITCH(VLOOKUP($C11,Model!$A$2:$F$22,6,FALSE),8,(VLOOKUP($I11,Lookup!$N$17:$O$24,2,FALSE)/Lookup!$L$2)*VLOOKUP($C11,Model!$A$2:$E$22,5,FALSE)*VLOOKUP($C11,Model!$A$2:$K$22,11,FALSE),(VLOOKUP($I11,Lookup!$N$4:$O$15,2,FALSE)/Lookup!$L$2)*VLOOKUP($C11,Model!$A$2:$E$22,5,FALSE)*VLOOKUP($C11,Model!$A$2:$K$22,11,FALSE))</f>
        <v>#NAME?</v>
      </c>
      <c r="AG11" s="503" t="e">
        <f>(VLOOKUP($J11,Lookup!$P$4:$Q$15,2,FALSE)/Lookup!$P$2)*VLOOKUP($C11,Model!$A$2:$E$22,5,FALSE)*VLOOKUP($C11,Model!$A$2:$L$22,12,FALSE)</f>
        <v>#N/A</v>
      </c>
      <c r="AH11" s="503" t="e">
        <f ca="1">_xlfn.SWITCH(VLOOKUP($C11,Model!$A$2:$F$22,6,FALSE),8,(VLOOKUP($K11,Lookup!$R$15:$S$23,2,FALSE)/Lookup!$R$2)*VLOOKUP($C11,Model!$A$2:$E$22,5,FALSE)*VLOOKUP($C11,Model!$A$2:$M$22,13,FALSE),(VLOOKUP($K11,Lookup!$R$4:$S$12,2,FALSE)/Lookup!$R$2)*VLOOKUP($C11,Model!$A$2:$E$22,5,FALSE)*VLOOKUP($C11,Model!$A$2:$M$22,13,FALSE))</f>
        <v>#NAME?</v>
      </c>
      <c r="AI11" s="503" t="e">
        <f>(VLOOKUP($L11,Lookup!$V$4:$W$12,2,FALSE)/Lookup!$V$2)*VLOOKUP($C11,Model!$A$2:$E$22,5,FALSE)*VLOOKUP($C11,Model!$A$2:$N$22,14,FALSE)</f>
        <v>#N/A</v>
      </c>
      <c r="AJ11" s="503" t="e">
        <f>(VLOOKUP($M11,Lookup!$X$4:$Y$10,2,FALSE)/Lookup!$X$2)*VLOOKUP($C11,Model!$A$2:$E$22,5,FALSE)*VLOOKUP($C11,Model!$A$2:$O$22,15,FALSE)</f>
        <v>#N/A</v>
      </c>
      <c r="AK11" s="503" t="e">
        <f>(VLOOKUP($N11,Lookup!$Z$4:$AA$13,2,FALSE)/Lookup!$Z$2)*VLOOKUP($C11,Model!$A$2:$E$22,5,FALSE)*VLOOKUP($C11,Model!$A$2:$P$22,16,FALSE)</f>
        <v>#N/A</v>
      </c>
      <c r="AL11" s="503" t="e">
        <f>(VLOOKUP($O11,Lookup!$AB$4:$AC$13,2,FALSE)/Lookup!$AB$2)*VLOOKUP($C11,Model!$A$2:$E$22,5,FALSE)*VLOOKUP($C11,Model!$A$2:$Q$22,17,FALSE)</f>
        <v>#N/A</v>
      </c>
      <c r="AM11" s="503" t="e">
        <f>(VLOOKUP($P11,Lookup!$T$4:$U$8,2,FALSE)/Lookup!$T$2)*VLOOKUP($C11,Model!$A$2:$E$22,5,FALSE)*VLOOKUP($C11,Model!$A$2:$R$22,18,FALSE)</f>
        <v>#N/A</v>
      </c>
      <c r="AN11" s="503" t="e">
        <f>(VLOOKUP($Q11,Lookup!$AD$4:$AE$13,2,FALSE)/Lookup!$AD$2)*VLOOKUP($C11,Model!$A$2:$E$22,5,FALSE)*VLOOKUP($C11,Model!$A$2:$S$22,19,FALSE)</f>
        <v>#N/A</v>
      </c>
      <c r="AO11" s="503" t="e">
        <f>(VLOOKUP($R11,Lookup!$AF$4:$AG$8,2,FALSE)/Lookup!$AF$2)*VLOOKUP($C11,Model!$A$2:$E$22,5,FALSE)*VLOOKUP($C11,Model!$A$2:$T$22,20,FALSE)</f>
        <v>#N/A</v>
      </c>
      <c r="AP11" s="503" t="e">
        <f>(VLOOKUP($S11,Lookup!$AH$4:$AI$9,2,FALSE)/Lookup!$AH$2)*VLOOKUP($C11,Model!$A$2:$E$22,5,FALSE)*VLOOKUP($C11,Model!$A$2:$U$22,21,FALSE)</f>
        <v>#N/A</v>
      </c>
      <c r="AQ11" s="503" t="e">
        <f>(VLOOKUP($T11,Lookup!$AJ$4:$AK$12,2,FALSE)/Lookup!$AJ$2)*VLOOKUP($C11,Model!$A$2:$E$22,5,FALSE)*VLOOKUP($C11,Model!$A$2:$V$22,22,FALSE)</f>
        <v>#N/A</v>
      </c>
    </row>
    <row r="12" spans="1:43" x14ac:dyDescent="0.25">
      <c r="A12" s="69">
        <v>11</v>
      </c>
      <c r="B12" s="69" t="s">
        <v>221</v>
      </c>
      <c r="C12" s="69" t="s">
        <v>195</v>
      </c>
      <c r="D12" s="69" t="s">
        <v>195</v>
      </c>
      <c r="E12" s="69" t="s">
        <v>201</v>
      </c>
      <c r="F12" s="69" t="s">
        <v>195</v>
      </c>
      <c r="G12" s="69"/>
      <c r="H12" s="69"/>
      <c r="I12" s="70"/>
      <c r="J12" s="69"/>
      <c r="K12" s="69"/>
      <c r="L12" s="69"/>
      <c r="M12" s="69"/>
      <c r="N12" s="69" t="s">
        <v>206</v>
      </c>
      <c r="O12" s="72" t="s">
        <v>206</v>
      </c>
      <c r="P12" s="69"/>
      <c r="Q12" s="69" t="s">
        <v>203</v>
      </c>
      <c r="R12" s="69"/>
      <c r="S12" s="69"/>
      <c r="T12" s="69" t="s">
        <v>204</v>
      </c>
      <c r="U12" s="503">
        <f t="shared" ref="U12:U75" ca="1" si="2">IFERROR(AA12,0)+IFERROR(AB12,0)+IFERROR(AC12,0)+IFERROR(AD12,0)+IFERROR(MAX(IFERROR(AE12,0),IFERROR(AF12,0)),0)+IFERROR(AG12,0)+IFERROR(AH12,0)+IFERROR(AI12,0)+IFERROR(AJ12,0)+IFERROR(AK12,0)+IFERROR(AL12,0)+IFERROR(AM12,0)+IFERROR(AN12,0)+IFERROR(AO12,0)+IFERROR(AP12,0)+IFERROR(AQ12,0)</f>
        <v>0</v>
      </c>
      <c r="V12" s="508">
        <f t="shared" ca="1" si="1"/>
        <v>0</v>
      </c>
      <c r="W12" s="506"/>
      <c r="X12" s="506"/>
      <c r="Y12" s="506"/>
      <c r="Z12" s="502" t="e">
        <f>VLOOKUP($C12,Model!$A$2:$D$22,2,FALSE)</f>
        <v>#N/A</v>
      </c>
      <c r="AA12" s="503" t="e">
        <f>(VLOOKUP($D12,Lookup!$C$4:$D$36,2,FALSE)/Lookup!$C$2)*VLOOKUP($C12,Model!$A$2:$E$22,5,FALSE)*VLOOKUP($C12,Model!$A$2:$G$22,7,FALSE)</f>
        <v>#N/A</v>
      </c>
      <c r="AB12" s="503" t="e">
        <f>(VLOOKUP($E12,Lookup!$F$4:$G$8,2,FALSE)/Lookup!$F$2)*VLOOKUP($C12,Model!$A$2:$E$22,5,FALSE)*VLOOKUP($C12,Model!$A$2:$H$22,8,FALSE)</f>
        <v>#N/A</v>
      </c>
      <c r="AC12" s="503" t="e">
        <f>(VLOOKUP($F12,Lookup!$H$4:$I$26,2,FALSE)/Lookup!$H$2)*VLOOKUP($C12,Model!$A$2:$E$22,5,FALSE)*VLOOKUP($C12,Model!$A$2:$I$22,9,FALSE)</f>
        <v>#N/A</v>
      </c>
      <c r="AD12" s="503" t="e">
        <f>(VLOOKUP($G12,Lookup!$J$4:$K$34,2,FALSE)/Lookup!$J$2)*VLOOKUP($C12,Model!$A$2:$E$22,5,FALSE)*VLOOKUP($C12,Model!$A$2:$J$22,10,FALSE)</f>
        <v>#N/A</v>
      </c>
      <c r="AE12" s="503" t="e">
        <f>(VLOOKUP($H12,Lookup!$L$4:$M$15,2,FALSE)/Lookup!$L$2)*VLOOKUP($C12,Model!$A$2:$E$22,5,FALSE)*VLOOKUP($C12,Model!$A$2:$K$22,11,FALSE)</f>
        <v>#N/A</v>
      </c>
      <c r="AF12" s="503" t="e">
        <f ca="1">_xlfn.SWITCH(VLOOKUP($C12,Model!$A$2:$F$22,6,FALSE),8,(VLOOKUP($I12,Lookup!$N$17:$O$24,2,FALSE)/Lookup!$L$2)*VLOOKUP($C12,Model!$A$2:$E$22,5,FALSE)*VLOOKUP($C12,Model!$A$2:$K$22,11,FALSE),(VLOOKUP($I12,Lookup!$N$4:$O$15,2,FALSE)/Lookup!$L$2)*VLOOKUP($C12,Model!$A$2:$E$22,5,FALSE)*VLOOKUP($C12,Model!$A$2:$K$22,11,FALSE))</f>
        <v>#NAME?</v>
      </c>
      <c r="AG12" s="503" t="e">
        <f>(VLOOKUP($J12,Lookup!$P$4:$Q$15,2,FALSE)/Lookup!$P$2)*VLOOKUP($C12,Model!$A$2:$E$22,5,FALSE)*VLOOKUP($C12,Model!$A$2:$L$22,12,FALSE)</f>
        <v>#N/A</v>
      </c>
      <c r="AH12" s="503" t="e">
        <f ca="1">_xlfn.SWITCH(VLOOKUP($C12,Model!$A$2:$F$22,6,FALSE),8,(VLOOKUP($K12,Lookup!$R$15:$S$23,2,FALSE)/Lookup!$R$2)*VLOOKUP($C12,Model!$A$2:$E$22,5,FALSE)*VLOOKUP($C12,Model!$A$2:$M$22,13,FALSE),(VLOOKUP($K12,Lookup!$R$4:$S$12,2,FALSE)/Lookup!$R$2)*VLOOKUP($C12,Model!$A$2:$E$22,5,FALSE)*VLOOKUP($C12,Model!$A$2:$M$22,13,FALSE))</f>
        <v>#NAME?</v>
      </c>
      <c r="AI12" s="503" t="e">
        <f>(VLOOKUP($L12,Lookup!$V$4:$W$12,2,FALSE)/Lookup!$V$2)*VLOOKUP($C12,Model!$A$2:$E$22,5,FALSE)*VLOOKUP($C12,Model!$A$2:$N$22,14,FALSE)</f>
        <v>#N/A</v>
      </c>
      <c r="AJ12" s="503" t="e">
        <f>(VLOOKUP($M12,Lookup!$X$4:$Y$10,2,FALSE)/Lookup!$X$2)*VLOOKUP($C12,Model!$A$2:$E$22,5,FALSE)*VLOOKUP($C12,Model!$A$2:$O$22,15,FALSE)</f>
        <v>#N/A</v>
      </c>
      <c r="AK12" s="503" t="e">
        <f>(VLOOKUP($N12,Lookup!$Z$4:$AA$13,2,FALSE)/Lookup!$Z$2)*VLOOKUP($C12,Model!$A$2:$E$22,5,FALSE)*VLOOKUP($C12,Model!$A$2:$P$22,16,FALSE)</f>
        <v>#N/A</v>
      </c>
      <c r="AL12" s="503" t="e">
        <f>(VLOOKUP($O12,Lookup!$AB$4:$AC$13,2,FALSE)/Lookup!$AB$2)*VLOOKUP($C12,Model!$A$2:$E$22,5,FALSE)*VLOOKUP($C12,Model!$A$2:$Q$22,17,FALSE)</f>
        <v>#N/A</v>
      </c>
      <c r="AM12" s="503" t="e">
        <f>(VLOOKUP($P12,Lookup!$T$4:$U$8,2,FALSE)/Lookup!$T$2)*VLOOKUP($C12,Model!$A$2:$E$22,5,FALSE)*VLOOKUP($C12,Model!$A$2:$R$22,18,FALSE)</f>
        <v>#N/A</v>
      </c>
      <c r="AN12" s="503" t="e">
        <f>(VLOOKUP($Q12,Lookup!$AD$4:$AE$13,2,FALSE)/Lookup!$AD$2)*VLOOKUP($C12,Model!$A$2:$E$22,5,FALSE)*VLOOKUP($C12,Model!$A$2:$S$22,19,FALSE)</f>
        <v>#N/A</v>
      </c>
      <c r="AO12" s="503" t="e">
        <f>(VLOOKUP($R12,Lookup!$AF$4:$AG$8,2,FALSE)/Lookup!$AF$2)*VLOOKUP($C12,Model!$A$2:$E$22,5,FALSE)*VLOOKUP($C12,Model!$A$2:$T$22,20,FALSE)</f>
        <v>#N/A</v>
      </c>
      <c r="AP12" s="503" t="e">
        <f>(VLOOKUP($S12,Lookup!$AH$4:$AI$9,2,FALSE)/Lookup!$AH$2)*VLOOKUP($C12,Model!$A$2:$E$22,5,FALSE)*VLOOKUP($C12,Model!$A$2:$U$22,21,FALSE)</f>
        <v>#N/A</v>
      </c>
      <c r="AQ12" s="503" t="e">
        <f>(VLOOKUP($T12,Lookup!$AJ$4:$AK$12,2,FALSE)/Lookup!$AJ$2)*VLOOKUP($C12,Model!$A$2:$E$22,5,FALSE)*VLOOKUP($C12,Model!$A$2:$V$22,22,FALSE)</f>
        <v>#N/A</v>
      </c>
    </row>
    <row r="13" spans="1:43" x14ac:dyDescent="0.25">
      <c r="A13" s="69">
        <v>12</v>
      </c>
      <c r="B13" s="69" t="s">
        <v>222</v>
      </c>
      <c r="C13" s="69" t="s">
        <v>195</v>
      </c>
      <c r="D13" s="69" t="s">
        <v>195</v>
      </c>
      <c r="E13" s="69" t="s">
        <v>65</v>
      </c>
      <c r="F13" s="69" t="s">
        <v>195</v>
      </c>
      <c r="G13" s="69"/>
      <c r="H13" s="69"/>
      <c r="I13" s="70"/>
      <c r="J13" s="69"/>
      <c r="K13" s="69"/>
      <c r="L13" s="69"/>
      <c r="M13" s="69"/>
      <c r="N13" s="69" t="s">
        <v>197</v>
      </c>
      <c r="O13" s="72" t="s">
        <v>206</v>
      </c>
      <c r="P13" s="69"/>
      <c r="Q13" s="69" t="s">
        <v>223</v>
      </c>
      <c r="R13" s="69"/>
      <c r="S13" s="69"/>
      <c r="T13" s="69" t="s">
        <v>209</v>
      </c>
      <c r="U13" s="503">
        <f t="shared" ca="1" si="2"/>
        <v>0</v>
      </c>
      <c r="V13" s="508">
        <f t="shared" ca="1" si="1"/>
        <v>0</v>
      </c>
      <c r="W13" s="506"/>
      <c r="X13" s="506"/>
      <c r="Y13" s="506"/>
      <c r="Z13" s="502" t="e">
        <f>VLOOKUP($C13,Model!$A$2:$D$22,2,FALSE)</f>
        <v>#N/A</v>
      </c>
      <c r="AA13" s="503" t="e">
        <f>(VLOOKUP($D13,Lookup!$C$4:$D$36,2,FALSE)/Lookup!$C$2)*VLOOKUP($C13,Model!$A$2:$E$22,5,FALSE)*VLOOKUP($C13,Model!$A$2:$G$22,7,FALSE)</f>
        <v>#N/A</v>
      </c>
      <c r="AB13" s="503" t="e">
        <f>(VLOOKUP($E13,Lookup!$F$4:$G$8,2,FALSE)/Lookup!$F$2)*VLOOKUP($C13,Model!$A$2:$E$22,5,FALSE)*VLOOKUP($C13,Model!$A$2:$H$22,8,FALSE)</f>
        <v>#N/A</v>
      </c>
      <c r="AC13" s="503" t="e">
        <f>(VLOOKUP($F13,Lookup!$H$4:$I$26,2,FALSE)/Lookup!$H$2)*VLOOKUP($C13,Model!$A$2:$E$22,5,FALSE)*VLOOKUP($C13,Model!$A$2:$I$22,9,FALSE)</f>
        <v>#N/A</v>
      </c>
      <c r="AD13" s="503" t="e">
        <f>(VLOOKUP($G13,Lookup!$J$4:$K$34,2,FALSE)/Lookup!$J$2)*VLOOKUP($C13,Model!$A$2:$E$22,5,FALSE)*VLOOKUP($C13,Model!$A$2:$J$22,10,FALSE)</f>
        <v>#N/A</v>
      </c>
      <c r="AE13" s="503" t="e">
        <f>(VLOOKUP($H13,Lookup!$L$4:$M$15,2,FALSE)/Lookup!$L$2)*VLOOKUP($C13,Model!$A$2:$E$22,5,FALSE)*VLOOKUP($C13,Model!$A$2:$K$22,11,FALSE)</f>
        <v>#N/A</v>
      </c>
      <c r="AF13" s="503" t="e">
        <f ca="1">_xlfn.SWITCH(VLOOKUP($C13,Model!$A$2:$F$22,6,FALSE),8,(VLOOKUP($I13,Lookup!$N$17:$O$24,2,FALSE)/Lookup!$L$2)*VLOOKUP($C13,Model!$A$2:$E$22,5,FALSE)*VLOOKUP($C13,Model!$A$2:$K$22,11,FALSE),(VLOOKUP($I13,Lookup!$N$4:$O$15,2,FALSE)/Lookup!$L$2)*VLOOKUP($C13,Model!$A$2:$E$22,5,FALSE)*VLOOKUP($C13,Model!$A$2:$K$22,11,FALSE))</f>
        <v>#NAME?</v>
      </c>
      <c r="AG13" s="503" t="e">
        <f>(VLOOKUP($J13,Lookup!$P$4:$Q$15,2,FALSE)/Lookup!$P$2)*VLOOKUP($C13,Model!$A$2:$E$22,5,FALSE)*VLOOKUP($C13,Model!$A$2:$L$22,12,FALSE)</f>
        <v>#N/A</v>
      </c>
      <c r="AH13" s="503" t="e">
        <f ca="1">_xlfn.SWITCH(VLOOKUP($C13,Model!$A$2:$F$22,6,FALSE),8,(VLOOKUP($K13,Lookup!$R$15:$S$23,2,FALSE)/Lookup!$R$2)*VLOOKUP($C13,Model!$A$2:$E$22,5,FALSE)*VLOOKUP($C13,Model!$A$2:$M$22,13,FALSE),(VLOOKUP($K13,Lookup!$R$4:$S$12,2,FALSE)/Lookup!$R$2)*VLOOKUP($C13,Model!$A$2:$E$22,5,FALSE)*VLOOKUP($C13,Model!$A$2:$M$22,13,FALSE))</f>
        <v>#NAME?</v>
      </c>
      <c r="AI13" s="503" t="e">
        <f>(VLOOKUP($L13,Lookup!$V$4:$W$12,2,FALSE)/Lookup!$V$2)*VLOOKUP($C13,Model!$A$2:$E$22,5,FALSE)*VLOOKUP($C13,Model!$A$2:$N$22,14,FALSE)</f>
        <v>#N/A</v>
      </c>
      <c r="AJ13" s="503" t="e">
        <f>(VLOOKUP($M13,Lookup!$X$4:$Y$10,2,FALSE)/Lookup!$X$2)*VLOOKUP($C13,Model!$A$2:$E$22,5,FALSE)*VLOOKUP($C13,Model!$A$2:$O$22,15,FALSE)</f>
        <v>#N/A</v>
      </c>
      <c r="AK13" s="503" t="e">
        <f>(VLOOKUP($N13,Lookup!$Z$4:$AA$13,2,FALSE)/Lookup!$Z$2)*VLOOKUP($C13,Model!$A$2:$E$22,5,FALSE)*VLOOKUP($C13,Model!$A$2:$P$22,16,FALSE)</f>
        <v>#N/A</v>
      </c>
      <c r="AL13" s="503" t="e">
        <f>(VLOOKUP($O13,Lookup!$AB$4:$AC$13,2,FALSE)/Lookup!$AB$2)*VLOOKUP($C13,Model!$A$2:$E$22,5,FALSE)*VLOOKUP($C13,Model!$A$2:$Q$22,17,FALSE)</f>
        <v>#N/A</v>
      </c>
      <c r="AM13" s="503" t="e">
        <f>(VLOOKUP($P13,Lookup!$T$4:$U$8,2,FALSE)/Lookup!$T$2)*VLOOKUP($C13,Model!$A$2:$E$22,5,FALSE)*VLOOKUP($C13,Model!$A$2:$R$22,18,FALSE)</f>
        <v>#N/A</v>
      </c>
      <c r="AN13" s="503" t="e">
        <f>(VLOOKUP($Q13,Lookup!$AD$4:$AE$13,2,FALSE)/Lookup!$AD$2)*VLOOKUP($C13,Model!$A$2:$E$22,5,FALSE)*VLOOKUP($C13,Model!$A$2:$S$22,19,FALSE)</f>
        <v>#N/A</v>
      </c>
      <c r="AO13" s="503" t="e">
        <f>(VLOOKUP($R13,Lookup!$AF$4:$AG$8,2,FALSE)/Lookup!$AF$2)*VLOOKUP($C13,Model!$A$2:$E$22,5,FALSE)*VLOOKUP($C13,Model!$A$2:$T$22,20,FALSE)</f>
        <v>#N/A</v>
      </c>
      <c r="AP13" s="503" t="e">
        <f>(VLOOKUP($S13,Lookup!$AH$4:$AI$9,2,FALSE)/Lookup!$AH$2)*VLOOKUP($C13,Model!$A$2:$E$22,5,FALSE)*VLOOKUP($C13,Model!$A$2:$U$22,21,FALSE)</f>
        <v>#N/A</v>
      </c>
      <c r="AQ13" s="503" t="e">
        <f>(VLOOKUP($T13,Lookup!$AJ$4:$AK$12,2,FALSE)/Lookup!$AJ$2)*VLOOKUP($C13,Model!$A$2:$E$22,5,FALSE)*VLOOKUP($C13,Model!$A$2:$V$22,22,FALSE)</f>
        <v>#N/A</v>
      </c>
    </row>
    <row r="14" spans="1:43" x14ac:dyDescent="0.25">
      <c r="A14" s="69">
        <v>13</v>
      </c>
      <c r="B14" s="69" t="s">
        <v>224</v>
      </c>
      <c r="C14" s="69" t="s">
        <v>195</v>
      </c>
      <c r="D14" s="69" t="s">
        <v>195</v>
      </c>
      <c r="E14" s="69" t="s">
        <v>196</v>
      </c>
      <c r="F14" s="69" t="s">
        <v>195</v>
      </c>
      <c r="G14" s="69"/>
      <c r="H14" s="69"/>
      <c r="I14" s="70"/>
      <c r="J14" s="69"/>
      <c r="K14" s="69"/>
      <c r="L14" s="69"/>
      <c r="M14" s="69"/>
      <c r="N14" s="69" t="s">
        <v>197</v>
      </c>
      <c r="O14" s="72" t="s">
        <v>206</v>
      </c>
      <c r="P14" s="69"/>
      <c r="Q14" s="69" t="s">
        <v>223</v>
      </c>
      <c r="R14" s="69"/>
      <c r="S14" s="69"/>
      <c r="T14" s="69" t="s">
        <v>199</v>
      </c>
      <c r="U14" s="503">
        <f t="shared" ca="1" si="2"/>
        <v>0</v>
      </c>
      <c r="V14" s="508">
        <f t="shared" ca="1" si="1"/>
        <v>0</v>
      </c>
      <c r="W14" s="506"/>
      <c r="X14" s="506"/>
      <c r="Y14" s="506"/>
      <c r="Z14" s="502" t="e">
        <f>VLOOKUP($C14,Model!$A$2:$D$22,2,FALSE)</f>
        <v>#N/A</v>
      </c>
      <c r="AA14" s="503" t="e">
        <f>(VLOOKUP($D14,Lookup!$C$4:$D$36,2,FALSE)/Lookup!$C$2)*VLOOKUP($C14,Model!$A$2:$E$22,5,FALSE)*VLOOKUP($C14,Model!$A$2:$G$22,7,FALSE)</f>
        <v>#N/A</v>
      </c>
      <c r="AB14" s="503" t="e">
        <f>(VLOOKUP($E14,Lookup!$F$4:$G$8,2,FALSE)/Lookup!$F$2)*VLOOKUP($C14,Model!$A$2:$E$22,5,FALSE)*VLOOKUP($C14,Model!$A$2:$H$22,8,FALSE)</f>
        <v>#N/A</v>
      </c>
      <c r="AC14" s="503" t="e">
        <f>(VLOOKUP($F14,Lookup!$H$4:$I$26,2,FALSE)/Lookup!$H$2)*VLOOKUP($C14,Model!$A$2:$E$22,5,FALSE)*VLOOKUP($C14,Model!$A$2:$I$22,9,FALSE)</f>
        <v>#N/A</v>
      </c>
      <c r="AD14" s="503" t="e">
        <f>(VLOOKUP($G14,Lookup!$J$4:$K$34,2,FALSE)/Lookup!$J$2)*VLOOKUP($C14,Model!$A$2:$E$22,5,FALSE)*VLOOKUP($C14,Model!$A$2:$J$22,10,FALSE)</f>
        <v>#N/A</v>
      </c>
      <c r="AE14" s="503" t="e">
        <f>(VLOOKUP($H14,Lookup!$L$4:$M$15,2,FALSE)/Lookup!$L$2)*VLOOKUP($C14,Model!$A$2:$E$22,5,FALSE)*VLOOKUP($C14,Model!$A$2:$K$22,11,FALSE)</f>
        <v>#N/A</v>
      </c>
      <c r="AF14" s="503" t="e">
        <f ca="1">_xlfn.SWITCH(VLOOKUP($C14,Model!$A$2:$F$22,6,FALSE),8,(VLOOKUP($I14,Lookup!$N$17:$O$24,2,FALSE)/Lookup!$L$2)*VLOOKUP($C14,Model!$A$2:$E$22,5,FALSE)*VLOOKUP($C14,Model!$A$2:$K$22,11,FALSE),(VLOOKUP($I14,Lookup!$N$4:$O$15,2,FALSE)/Lookup!$L$2)*VLOOKUP($C14,Model!$A$2:$E$22,5,FALSE)*VLOOKUP($C14,Model!$A$2:$K$22,11,FALSE))</f>
        <v>#NAME?</v>
      </c>
      <c r="AG14" s="503" t="e">
        <f>(VLOOKUP($J14,Lookup!$P$4:$Q$15,2,FALSE)/Lookup!$P$2)*VLOOKUP($C14,Model!$A$2:$E$22,5,FALSE)*VLOOKUP($C14,Model!$A$2:$L$22,12,FALSE)</f>
        <v>#N/A</v>
      </c>
      <c r="AH14" s="503" t="e">
        <f ca="1">_xlfn.SWITCH(VLOOKUP($C14,Model!$A$2:$F$22,6,FALSE),8,(VLOOKUP($K14,Lookup!$R$15:$S$23,2,FALSE)/Lookup!$R$2)*VLOOKUP($C14,Model!$A$2:$E$22,5,FALSE)*VLOOKUP($C14,Model!$A$2:$M$22,13,FALSE),(VLOOKUP($K14,Lookup!$R$4:$S$12,2,FALSE)/Lookup!$R$2)*VLOOKUP($C14,Model!$A$2:$E$22,5,FALSE)*VLOOKUP($C14,Model!$A$2:$M$22,13,FALSE))</f>
        <v>#NAME?</v>
      </c>
      <c r="AI14" s="503" t="e">
        <f>(VLOOKUP($L14,Lookup!$V$4:$W$12,2,FALSE)/Lookup!$V$2)*VLOOKUP($C14,Model!$A$2:$E$22,5,FALSE)*VLOOKUP($C14,Model!$A$2:$N$22,14,FALSE)</f>
        <v>#N/A</v>
      </c>
      <c r="AJ14" s="503" t="e">
        <f>(VLOOKUP($M14,Lookup!$X$4:$Y$10,2,FALSE)/Lookup!$X$2)*VLOOKUP($C14,Model!$A$2:$E$22,5,FALSE)*VLOOKUP($C14,Model!$A$2:$O$22,15,FALSE)</f>
        <v>#N/A</v>
      </c>
      <c r="AK14" s="503" t="e">
        <f>(VLOOKUP($N14,Lookup!$Z$4:$AA$13,2,FALSE)/Lookup!$Z$2)*VLOOKUP($C14,Model!$A$2:$E$22,5,FALSE)*VLOOKUP($C14,Model!$A$2:$P$22,16,FALSE)</f>
        <v>#N/A</v>
      </c>
      <c r="AL14" s="503" t="e">
        <f>(VLOOKUP($O14,Lookup!$AB$4:$AC$13,2,FALSE)/Lookup!$AB$2)*VLOOKUP($C14,Model!$A$2:$E$22,5,FALSE)*VLOOKUP($C14,Model!$A$2:$Q$22,17,FALSE)</f>
        <v>#N/A</v>
      </c>
      <c r="AM14" s="503" t="e">
        <f>(VLOOKUP($P14,Lookup!$T$4:$U$8,2,FALSE)/Lookup!$T$2)*VLOOKUP($C14,Model!$A$2:$E$22,5,FALSE)*VLOOKUP($C14,Model!$A$2:$R$22,18,FALSE)</f>
        <v>#N/A</v>
      </c>
      <c r="AN14" s="503" t="e">
        <f>(VLOOKUP($Q14,Lookup!$AD$4:$AE$13,2,FALSE)/Lookup!$AD$2)*VLOOKUP($C14,Model!$A$2:$E$22,5,FALSE)*VLOOKUP($C14,Model!$A$2:$S$22,19,FALSE)</f>
        <v>#N/A</v>
      </c>
      <c r="AO14" s="503" t="e">
        <f>(VLOOKUP($R14,Lookup!$AF$4:$AG$8,2,FALSE)/Lookup!$AF$2)*VLOOKUP($C14,Model!$A$2:$E$22,5,FALSE)*VLOOKUP($C14,Model!$A$2:$T$22,20,FALSE)</f>
        <v>#N/A</v>
      </c>
      <c r="AP14" s="503" t="e">
        <f>(VLOOKUP($S14,Lookup!$AH$4:$AI$9,2,FALSE)/Lookup!$AH$2)*VLOOKUP($C14,Model!$A$2:$E$22,5,FALSE)*VLOOKUP($C14,Model!$A$2:$U$22,21,FALSE)</f>
        <v>#N/A</v>
      </c>
      <c r="AQ14" s="503" t="e">
        <f>(VLOOKUP($T14,Lookup!$AJ$4:$AK$12,2,FALSE)/Lookup!$AJ$2)*VLOOKUP($C14,Model!$A$2:$E$22,5,FALSE)*VLOOKUP($C14,Model!$A$2:$V$22,22,FALSE)</f>
        <v>#N/A</v>
      </c>
    </row>
    <row r="15" spans="1:43" x14ac:dyDescent="0.25">
      <c r="A15" s="69">
        <v>14</v>
      </c>
      <c r="B15" s="69" t="s">
        <v>225</v>
      </c>
      <c r="C15" s="69" t="s">
        <v>195</v>
      </c>
      <c r="D15" s="69" t="s">
        <v>195</v>
      </c>
      <c r="E15" s="69" t="s">
        <v>201</v>
      </c>
      <c r="F15" s="69" t="s">
        <v>195</v>
      </c>
      <c r="G15" s="69"/>
      <c r="H15" s="69"/>
      <c r="I15" s="70"/>
      <c r="J15" s="69"/>
      <c r="K15" s="69"/>
      <c r="L15" s="69"/>
      <c r="M15" s="69"/>
      <c r="N15" s="69" t="s">
        <v>202</v>
      </c>
      <c r="O15" s="72" t="s">
        <v>226</v>
      </c>
      <c r="P15" s="69"/>
      <c r="Q15" s="69" t="s">
        <v>207</v>
      </c>
      <c r="R15" s="69"/>
      <c r="S15" s="69"/>
      <c r="T15" s="69" t="s">
        <v>199</v>
      </c>
      <c r="U15" s="503">
        <f t="shared" ca="1" si="2"/>
        <v>0</v>
      </c>
      <c r="V15" s="508">
        <f t="shared" ca="1" si="1"/>
        <v>0</v>
      </c>
      <c r="W15" s="506"/>
      <c r="X15" s="506"/>
      <c r="Y15" s="506"/>
      <c r="Z15" s="502" t="e">
        <f>VLOOKUP($C15,Model!$A$2:$D$22,2,FALSE)</f>
        <v>#N/A</v>
      </c>
      <c r="AA15" s="503" t="e">
        <f>(VLOOKUP($D15,Lookup!$C$4:$D$36,2,FALSE)/Lookup!$C$2)*VLOOKUP($C15,Model!$A$2:$E$22,5,FALSE)*VLOOKUP($C15,Model!$A$2:$G$22,7,FALSE)</f>
        <v>#N/A</v>
      </c>
      <c r="AB15" s="503" t="e">
        <f>(VLOOKUP($E15,Lookup!$F$4:$G$8,2,FALSE)/Lookup!$F$2)*VLOOKUP($C15,Model!$A$2:$E$22,5,FALSE)*VLOOKUP($C15,Model!$A$2:$H$22,8,FALSE)</f>
        <v>#N/A</v>
      </c>
      <c r="AC15" s="503" t="e">
        <f>(VLOOKUP($F15,Lookup!$H$4:$I$26,2,FALSE)/Lookup!$H$2)*VLOOKUP($C15,Model!$A$2:$E$22,5,FALSE)*VLOOKUP($C15,Model!$A$2:$I$22,9,FALSE)</f>
        <v>#N/A</v>
      </c>
      <c r="AD15" s="503" t="e">
        <f>(VLOOKUP($G15,Lookup!$J$4:$K$34,2,FALSE)/Lookup!$J$2)*VLOOKUP($C15,Model!$A$2:$E$22,5,FALSE)*VLOOKUP($C15,Model!$A$2:$J$22,10,FALSE)</f>
        <v>#N/A</v>
      </c>
      <c r="AE15" s="503" t="e">
        <f>(VLOOKUP($H15,Lookup!$L$4:$M$15,2,FALSE)/Lookup!$L$2)*VLOOKUP($C15,Model!$A$2:$E$22,5,FALSE)*VLOOKUP($C15,Model!$A$2:$K$22,11,FALSE)</f>
        <v>#N/A</v>
      </c>
      <c r="AF15" s="503" t="e">
        <f ca="1">_xlfn.SWITCH(VLOOKUP($C15,Model!$A$2:$F$22,6,FALSE),8,(VLOOKUP($I15,Lookup!$N$17:$O$24,2,FALSE)/Lookup!$L$2)*VLOOKUP($C15,Model!$A$2:$E$22,5,FALSE)*VLOOKUP($C15,Model!$A$2:$K$22,11,FALSE),(VLOOKUP($I15,Lookup!$N$4:$O$15,2,FALSE)/Lookup!$L$2)*VLOOKUP($C15,Model!$A$2:$E$22,5,FALSE)*VLOOKUP($C15,Model!$A$2:$K$22,11,FALSE))</f>
        <v>#NAME?</v>
      </c>
      <c r="AG15" s="503" t="e">
        <f>(VLOOKUP($J15,Lookup!$P$4:$Q$15,2,FALSE)/Lookup!$P$2)*VLOOKUP($C15,Model!$A$2:$E$22,5,FALSE)*VLOOKUP($C15,Model!$A$2:$L$22,12,FALSE)</f>
        <v>#N/A</v>
      </c>
      <c r="AH15" s="503" t="e">
        <f ca="1">_xlfn.SWITCH(VLOOKUP($C15,Model!$A$2:$F$22,6,FALSE),8,(VLOOKUP($K15,Lookup!$R$15:$S$23,2,FALSE)/Lookup!$R$2)*VLOOKUP($C15,Model!$A$2:$E$22,5,FALSE)*VLOOKUP($C15,Model!$A$2:$M$22,13,FALSE),(VLOOKUP($K15,Lookup!$R$4:$S$12,2,FALSE)/Lookup!$R$2)*VLOOKUP($C15,Model!$A$2:$E$22,5,FALSE)*VLOOKUP($C15,Model!$A$2:$M$22,13,FALSE))</f>
        <v>#NAME?</v>
      </c>
      <c r="AI15" s="503" t="e">
        <f>(VLOOKUP($L15,Lookup!$V$4:$W$12,2,FALSE)/Lookup!$V$2)*VLOOKUP($C15,Model!$A$2:$E$22,5,FALSE)*VLOOKUP($C15,Model!$A$2:$N$22,14,FALSE)</f>
        <v>#N/A</v>
      </c>
      <c r="AJ15" s="503" t="e">
        <f>(VLOOKUP($M15,Lookup!$X$4:$Y$10,2,FALSE)/Lookup!$X$2)*VLOOKUP($C15,Model!$A$2:$E$22,5,FALSE)*VLOOKUP($C15,Model!$A$2:$O$22,15,FALSE)</f>
        <v>#N/A</v>
      </c>
      <c r="AK15" s="503" t="e">
        <f>(VLOOKUP($N15,Lookup!$Z$4:$AA$13,2,FALSE)/Lookup!$Z$2)*VLOOKUP($C15,Model!$A$2:$E$22,5,FALSE)*VLOOKUP($C15,Model!$A$2:$P$22,16,FALSE)</f>
        <v>#N/A</v>
      </c>
      <c r="AL15" s="503" t="e">
        <f>(VLOOKUP($O15,Lookup!$AB$4:$AC$13,2,FALSE)/Lookup!$AB$2)*VLOOKUP($C15,Model!$A$2:$E$22,5,FALSE)*VLOOKUP($C15,Model!$A$2:$Q$22,17,FALSE)</f>
        <v>#N/A</v>
      </c>
      <c r="AM15" s="503" t="e">
        <f>(VLOOKUP($P15,Lookup!$T$4:$U$8,2,FALSE)/Lookup!$T$2)*VLOOKUP($C15,Model!$A$2:$E$22,5,FALSE)*VLOOKUP($C15,Model!$A$2:$R$22,18,FALSE)</f>
        <v>#N/A</v>
      </c>
      <c r="AN15" s="503" t="e">
        <f>(VLOOKUP($Q15,Lookup!$AD$4:$AE$13,2,FALSE)/Lookup!$AD$2)*VLOOKUP($C15,Model!$A$2:$E$22,5,FALSE)*VLOOKUP($C15,Model!$A$2:$S$22,19,FALSE)</f>
        <v>#N/A</v>
      </c>
      <c r="AO15" s="503" t="e">
        <f>(VLOOKUP($R15,Lookup!$AF$4:$AG$8,2,FALSE)/Lookup!$AF$2)*VLOOKUP($C15,Model!$A$2:$E$22,5,FALSE)*VLOOKUP($C15,Model!$A$2:$T$22,20,FALSE)</f>
        <v>#N/A</v>
      </c>
      <c r="AP15" s="503" t="e">
        <f>(VLOOKUP($S15,Lookup!$AH$4:$AI$9,2,FALSE)/Lookup!$AH$2)*VLOOKUP($C15,Model!$A$2:$E$22,5,FALSE)*VLOOKUP($C15,Model!$A$2:$U$22,21,FALSE)</f>
        <v>#N/A</v>
      </c>
      <c r="AQ15" s="503" t="e">
        <f>(VLOOKUP($T15,Lookup!$AJ$4:$AK$12,2,FALSE)/Lookup!$AJ$2)*VLOOKUP($C15,Model!$A$2:$E$22,5,FALSE)*VLOOKUP($C15,Model!$A$2:$V$22,22,FALSE)</f>
        <v>#N/A</v>
      </c>
    </row>
    <row r="16" spans="1:43" x14ac:dyDescent="0.25">
      <c r="A16" s="69">
        <v>15</v>
      </c>
      <c r="B16" s="69" t="s">
        <v>227</v>
      </c>
      <c r="C16" s="69" t="s">
        <v>195</v>
      </c>
      <c r="D16" s="69" t="s">
        <v>195</v>
      </c>
      <c r="E16" s="69" t="s">
        <v>201</v>
      </c>
      <c r="F16" s="69" t="s">
        <v>195</v>
      </c>
      <c r="G16" s="69"/>
      <c r="H16" s="69"/>
      <c r="I16" s="70"/>
      <c r="J16" s="69"/>
      <c r="K16" s="69"/>
      <c r="L16" s="69"/>
      <c r="M16" s="69"/>
      <c r="N16" s="69" t="s">
        <v>206</v>
      </c>
      <c r="O16" s="72" t="s">
        <v>206</v>
      </c>
      <c r="P16" s="69"/>
      <c r="Q16" s="69" t="s">
        <v>207</v>
      </c>
      <c r="R16" s="69"/>
      <c r="S16" s="69"/>
      <c r="T16" s="69" t="s">
        <v>209</v>
      </c>
      <c r="U16" s="503">
        <f t="shared" ca="1" si="2"/>
        <v>0</v>
      </c>
      <c r="V16" s="508">
        <f t="shared" ca="1" si="1"/>
        <v>0</v>
      </c>
      <c r="W16" s="506"/>
      <c r="X16" s="506"/>
      <c r="Y16" s="506"/>
      <c r="Z16" s="502" t="e">
        <f>VLOOKUP($C16,Model!$A$2:$D$22,2,FALSE)</f>
        <v>#N/A</v>
      </c>
      <c r="AA16" s="503" t="e">
        <f>(VLOOKUP($D16,Lookup!$C$4:$D$36,2,FALSE)/Lookup!$C$2)*VLOOKUP($C16,Model!$A$2:$E$22,5,FALSE)*VLOOKUP($C16,Model!$A$2:$G$22,7,FALSE)</f>
        <v>#N/A</v>
      </c>
      <c r="AB16" s="503" t="e">
        <f>(VLOOKUP($E16,Lookup!$F$4:$G$8,2,FALSE)/Lookup!$F$2)*VLOOKUP($C16,Model!$A$2:$E$22,5,FALSE)*VLOOKUP($C16,Model!$A$2:$H$22,8,FALSE)</f>
        <v>#N/A</v>
      </c>
      <c r="AC16" s="503" t="e">
        <f>(VLOOKUP($F16,Lookup!$H$4:$I$26,2,FALSE)/Lookup!$H$2)*VLOOKUP($C16,Model!$A$2:$E$22,5,FALSE)*VLOOKUP($C16,Model!$A$2:$I$22,9,FALSE)</f>
        <v>#N/A</v>
      </c>
      <c r="AD16" s="503" t="e">
        <f>(VLOOKUP($G16,Lookup!$J$4:$K$34,2,FALSE)/Lookup!$J$2)*VLOOKUP($C16,Model!$A$2:$E$22,5,FALSE)*VLOOKUP($C16,Model!$A$2:$J$22,10,FALSE)</f>
        <v>#N/A</v>
      </c>
      <c r="AE16" s="503" t="e">
        <f>(VLOOKUP($H16,Lookup!$L$4:$M$15,2,FALSE)/Lookup!$L$2)*VLOOKUP($C16,Model!$A$2:$E$22,5,FALSE)*VLOOKUP($C16,Model!$A$2:$K$22,11,FALSE)</f>
        <v>#N/A</v>
      </c>
      <c r="AF16" s="503" t="e">
        <f ca="1">_xlfn.SWITCH(VLOOKUP($C16,Model!$A$2:$F$22,6,FALSE),8,(VLOOKUP($I16,Lookup!$N$17:$O$24,2,FALSE)/Lookup!$L$2)*VLOOKUP($C16,Model!$A$2:$E$22,5,FALSE)*VLOOKUP($C16,Model!$A$2:$K$22,11,FALSE),(VLOOKUP($I16,Lookup!$N$4:$O$15,2,FALSE)/Lookup!$L$2)*VLOOKUP($C16,Model!$A$2:$E$22,5,FALSE)*VLOOKUP($C16,Model!$A$2:$K$22,11,FALSE))</f>
        <v>#NAME?</v>
      </c>
      <c r="AG16" s="503" t="e">
        <f>(VLOOKUP($J16,Lookup!$P$4:$Q$15,2,FALSE)/Lookup!$P$2)*VLOOKUP($C16,Model!$A$2:$E$22,5,FALSE)*VLOOKUP($C16,Model!$A$2:$L$22,12,FALSE)</f>
        <v>#N/A</v>
      </c>
      <c r="AH16" s="503" t="e">
        <f ca="1">_xlfn.SWITCH(VLOOKUP($C16,Model!$A$2:$F$22,6,FALSE),8,(VLOOKUP($K16,Lookup!$R$15:$S$23,2,FALSE)/Lookup!$R$2)*VLOOKUP($C16,Model!$A$2:$E$22,5,FALSE)*VLOOKUP($C16,Model!$A$2:$M$22,13,FALSE),(VLOOKUP($K16,Lookup!$R$4:$S$12,2,FALSE)/Lookup!$R$2)*VLOOKUP($C16,Model!$A$2:$E$22,5,FALSE)*VLOOKUP($C16,Model!$A$2:$M$22,13,FALSE))</f>
        <v>#NAME?</v>
      </c>
      <c r="AI16" s="503" t="e">
        <f>(VLOOKUP($L16,Lookup!$V$4:$W$12,2,FALSE)/Lookup!$V$2)*VLOOKUP($C16,Model!$A$2:$E$22,5,FALSE)*VLOOKUP($C16,Model!$A$2:$N$22,14,FALSE)</f>
        <v>#N/A</v>
      </c>
      <c r="AJ16" s="503" t="e">
        <f>(VLOOKUP($M16,Lookup!$X$4:$Y$10,2,FALSE)/Lookup!$X$2)*VLOOKUP($C16,Model!$A$2:$E$22,5,FALSE)*VLOOKUP($C16,Model!$A$2:$O$22,15,FALSE)</f>
        <v>#N/A</v>
      </c>
      <c r="AK16" s="503" t="e">
        <f>(VLOOKUP($N16,Lookup!$Z$4:$AA$13,2,FALSE)/Lookup!$Z$2)*VLOOKUP($C16,Model!$A$2:$E$22,5,FALSE)*VLOOKUP($C16,Model!$A$2:$P$22,16,FALSE)</f>
        <v>#N/A</v>
      </c>
      <c r="AL16" s="503" t="e">
        <f>(VLOOKUP($O16,Lookup!$AB$4:$AC$13,2,FALSE)/Lookup!$AB$2)*VLOOKUP($C16,Model!$A$2:$E$22,5,FALSE)*VLOOKUP($C16,Model!$A$2:$Q$22,17,FALSE)</f>
        <v>#N/A</v>
      </c>
      <c r="AM16" s="503" t="e">
        <f>(VLOOKUP($P16,Lookup!$T$4:$U$8,2,FALSE)/Lookup!$T$2)*VLOOKUP($C16,Model!$A$2:$E$22,5,FALSE)*VLOOKUP($C16,Model!$A$2:$R$22,18,FALSE)</f>
        <v>#N/A</v>
      </c>
      <c r="AN16" s="503" t="e">
        <f>(VLOOKUP($Q16,Lookup!$AD$4:$AE$13,2,FALSE)/Lookup!$AD$2)*VLOOKUP($C16,Model!$A$2:$E$22,5,FALSE)*VLOOKUP($C16,Model!$A$2:$S$22,19,FALSE)</f>
        <v>#N/A</v>
      </c>
      <c r="AO16" s="503" t="e">
        <f>(VLOOKUP($R16,Lookup!$AF$4:$AG$8,2,FALSE)/Lookup!$AF$2)*VLOOKUP($C16,Model!$A$2:$E$22,5,FALSE)*VLOOKUP($C16,Model!$A$2:$T$22,20,FALSE)</f>
        <v>#N/A</v>
      </c>
      <c r="AP16" s="503" t="e">
        <f>(VLOOKUP($S16,Lookup!$AH$4:$AI$9,2,FALSE)/Lookup!$AH$2)*VLOOKUP($C16,Model!$A$2:$E$22,5,FALSE)*VLOOKUP($C16,Model!$A$2:$U$22,21,FALSE)</f>
        <v>#N/A</v>
      </c>
      <c r="AQ16" s="503" t="e">
        <f>(VLOOKUP($T16,Lookup!$AJ$4:$AK$12,2,FALSE)/Lookup!$AJ$2)*VLOOKUP($C16,Model!$A$2:$E$22,5,FALSE)*VLOOKUP($C16,Model!$A$2:$V$22,22,FALSE)</f>
        <v>#N/A</v>
      </c>
    </row>
    <row r="17" spans="1:43" x14ac:dyDescent="0.25">
      <c r="A17" s="69">
        <v>16</v>
      </c>
      <c r="B17" s="69" t="s">
        <v>228</v>
      </c>
      <c r="C17" s="69" t="s">
        <v>195</v>
      </c>
      <c r="D17" s="69" t="s">
        <v>195</v>
      </c>
      <c r="E17" s="69" t="s">
        <v>201</v>
      </c>
      <c r="F17" s="69" t="s">
        <v>195</v>
      </c>
      <c r="G17" s="69"/>
      <c r="H17" s="69"/>
      <c r="I17" s="70"/>
      <c r="J17" s="69"/>
      <c r="K17" s="69"/>
      <c r="L17" s="69"/>
      <c r="M17" s="69"/>
      <c r="N17" s="69" t="s">
        <v>226</v>
      </c>
      <c r="O17" s="72" t="s">
        <v>226</v>
      </c>
      <c r="P17" s="69"/>
      <c r="Q17" s="69" t="s">
        <v>223</v>
      </c>
      <c r="R17" s="69"/>
      <c r="S17" s="69"/>
      <c r="T17" s="69" t="s">
        <v>199</v>
      </c>
      <c r="U17" s="503">
        <f t="shared" ca="1" si="2"/>
        <v>0</v>
      </c>
      <c r="V17" s="508">
        <f t="shared" ca="1" si="1"/>
        <v>0</v>
      </c>
      <c r="W17" s="506"/>
      <c r="X17" s="506"/>
      <c r="Y17" s="506"/>
      <c r="Z17" s="502" t="e">
        <f>VLOOKUP($C17,Model!$A$2:$D$22,2,FALSE)</f>
        <v>#N/A</v>
      </c>
      <c r="AA17" s="503" t="e">
        <f>(VLOOKUP($D17,Lookup!$C$4:$D$36,2,FALSE)/Lookup!$C$2)*VLOOKUP($C17,Model!$A$2:$E$22,5,FALSE)*VLOOKUP($C17,Model!$A$2:$G$22,7,FALSE)</f>
        <v>#N/A</v>
      </c>
      <c r="AB17" s="503" t="e">
        <f>(VLOOKUP($E17,Lookup!$F$4:$G$8,2,FALSE)/Lookup!$F$2)*VLOOKUP($C17,Model!$A$2:$E$22,5,FALSE)*VLOOKUP($C17,Model!$A$2:$H$22,8,FALSE)</f>
        <v>#N/A</v>
      </c>
      <c r="AC17" s="503" t="e">
        <f>(VLOOKUP($F17,Lookup!$H$4:$I$26,2,FALSE)/Lookup!$H$2)*VLOOKUP($C17,Model!$A$2:$E$22,5,FALSE)*VLOOKUP($C17,Model!$A$2:$I$22,9,FALSE)</f>
        <v>#N/A</v>
      </c>
      <c r="AD17" s="503" t="e">
        <f>(VLOOKUP($G17,Lookup!$J$4:$K$34,2,FALSE)/Lookup!$J$2)*VLOOKUP($C17,Model!$A$2:$E$22,5,FALSE)*VLOOKUP($C17,Model!$A$2:$J$22,10,FALSE)</f>
        <v>#N/A</v>
      </c>
      <c r="AE17" s="503" t="e">
        <f>(VLOOKUP($H17,Lookup!$L$4:$M$15,2,FALSE)/Lookup!$L$2)*VLOOKUP($C17,Model!$A$2:$E$22,5,FALSE)*VLOOKUP($C17,Model!$A$2:$K$22,11,FALSE)</f>
        <v>#N/A</v>
      </c>
      <c r="AF17" s="503" t="e">
        <f ca="1">_xlfn.SWITCH(VLOOKUP($C17,Model!$A$2:$F$22,6,FALSE),8,(VLOOKUP($I17,Lookup!$N$17:$O$24,2,FALSE)/Lookup!$L$2)*VLOOKUP($C17,Model!$A$2:$E$22,5,FALSE)*VLOOKUP($C17,Model!$A$2:$K$22,11,FALSE),(VLOOKUP($I17,Lookup!$N$4:$O$15,2,FALSE)/Lookup!$L$2)*VLOOKUP($C17,Model!$A$2:$E$22,5,FALSE)*VLOOKUP($C17,Model!$A$2:$K$22,11,FALSE))</f>
        <v>#NAME?</v>
      </c>
      <c r="AG17" s="503" t="e">
        <f>(VLOOKUP($J17,Lookup!$P$4:$Q$15,2,FALSE)/Lookup!$P$2)*VLOOKUP($C17,Model!$A$2:$E$22,5,FALSE)*VLOOKUP($C17,Model!$A$2:$L$22,12,FALSE)</f>
        <v>#N/A</v>
      </c>
      <c r="AH17" s="503" t="e">
        <f ca="1">_xlfn.SWITCH(VLOOKUP($C17,Model!$A$2:$F$22,6,FALSE),8,(VLOOKUP($K17,Lookup!$R$15:$S$23,2,FALSE)/Lookup!$R$2)*VLOOKUP($C17,Model!$A$2:$E$22,5,FALSE)*VLOOKUP($C17,Model!$A$2:$M$22,13,FALSE),(VLOOKUP($K17,Lookup!$R$4:$S$12,2,FALSE)/Lookup!$R$2)*VLOOKUP($C17,Model!$A$2:$E$22,5,FALSE)*VLOOKUP($C17,Model!$A$2:$M$22,13,FALSE))</f>
        <v>#NAME?</v>
      </c>
      <c r="AI17" s="503" t="e">
        <f>(VLOOKUP($L17,Lookup!$V$4:$W$12,2,FALSE)/Lookup!$V$2)*VLOOKUP($C17,Model!$A$2:$E$22,5,FALSE)*VLOOKUP($C17,Model!$A$2:$N$22,14,FALSE)</f>
        <v>#N/A</v>
      </c>
      <c r="AJ17" s="503" t="e">
        <f>(VLOOKUP($M17,Lookup!$X$4:$Y$10,2,FALSE)/Lookup!$X$2)*VLOOKUP($C17,Model!$A$2:$E$22,5,FALSE)*VLOOKUP($C17,Model!$A$2:$O$22,15,FALSE)</f>
        <v>#N/A</v>
      </c>
      <c r="AK17" s="503" t="e">
        <f>(VLOOKUP($N17,Lookup!$Z$4:$AA$13,2,FALSE)/Lookup!$Z$2)*VLOOKUP($C17,Model!$A$2:$E$22,5,FALSE)*VLOOKUP($C17,Model!$A$2:$P$22,16,FALSE)</f>
        <v>#N/A</v>
      </c>
      <c r="AL17" s="503" t="e">
        <f>(VLOOKUP($O17,Lookup!$AB$4:$AC$13,2,FALSE)/Lookup!$AB$2)*VLOOKUP($C17,Model!$A$2:$E$22,5,FALSE)*VLOOKUP($C17,Model!$A$2:$Q$22,17,FALSE)</f>
        <v>#N/A</v>
      </c>
      <c r="AM17" s="503" t="e">
        <f>(VLOOKUP($P17,Lookup!$T$4:$U$8,2,FALSE)/Lookup!$T$2)*VLOOKUP($C17,Model!$A$2:$E$22,5,FALSE)*VLOOKUP($C17,Model!$A$2:$R$22,18,FALSE)</f>
        <v>#N/A</v>
      </c>
      <c r="AN17" s="503" t="e">
        <f>(VLOOKUP($Q17,Lookup!$AD$4:$AE$13,2,FALSE)/Lookup!$AD$2)*VLOOKUP($C17,Model!$A$2:$E$22,5,FALSE)*VLOOKUP($C17,Model!$A$2:$S$22,19,FALSE)</f>
        <v>#N/A</v>
      </c>
      <c r="AO17" s="503" t="e">
        <f>(VLOOKUP($R17,Lookup!$AF$4:$AG$8,2,FALSE)/Lookup!$AF$2)*VLOOKUP($C17,Model!$A$2:$E$22,5,FALSE)*VLOOKUP($C17,Model!$A$2:$T$22,20,FALSE)</f>
        <v>#N/A</v>
      </c>
      <c r="AP17" s="503" t="e">
        <f>(VLOOKUP($S17,Lookup!$AH$4:$AI$9,2,FALSE)/Lookup!$AH$2)*VLOOKUP($C17,Model!$A$2:$E$22,5,FALSE)*VLOOKUP($C17,Model!$A$2:$U$22,21,FALSE)</f>
        <v>#N/A</v>
      </c>
      <c r="AQ17" s="503" t="e">
        <f>(VLOOKUP($T17,Lookup!$AJ$4:$AK$12,2,FALSE)/Lookup!$AJ$2)*VLOOKUP($C17,Model!$A$2:$E$22,5,FALSE)*VLOOKUP($C17,Model!$A$2:$V$22,22,FALSE)</f>
        <v>#N/A</v>
      </c>
    </row>
    <row r="18" spans="1:43" x14ac:dyDescent="0.25">
      <c r="A18" s="69">
        <v>17</v>
      </c>
      <c r="B18" s="69" t="s">
        <v>229</v>
      </c>
      <c r="C18" s="69" t="s">
        <v>195</v>
      </c>
      <c r="D18" s="69" t="s">
        <v>195</v>
      </c>
      <c r="E18" s="69" t="s">
        <v>196</v>
      </c>
      <c r="F18" s="69" t="s">
        <v>195</v>
      </c>
      <c r="G18" s="69"/>
      <c r="H18" s="69"/>
      <c r="I18" s="70"/>
      <c r="J18" s="69"/>
      <c r="K18" s="69"/>
      <c r="L18" s="69"/>
      <c r="M18" s="69"/>
      <c r="N18" s="69" t="s">
        <v>206</v>
      </c>
      <c r="O18" s="72" t="s">
        <v>206</v>
      </c>
      <c r="P18" s="69"/>
      <c r="Q18" s="69" t="s">
        <v>203</v>
      </c>
      <c r="R18" s="69"/>
      <c r="S18" s="69"/>
      <c r="T18" s="69" t="s">
        <v>230</v>
      </c>
      <c r="U18" s="503">
        <f t="shared" ca="1" si="2"/>
        <v>0</v>
      </c>
      <c r="V18" s="508">
        <f t="shared" ca="1" si="1"/>
        <v>0</v>
      </c>
      <c r="W18" s="506"/>
      <c r="X18" s="506"/>
      <c r="Y18" s="506"/>
      <c r="Z18" s="502" t="e">
        <f>VLOOKUP($C18,Model!$A$2:$D$22,2,FALSE)</f>
        <v>#N/A</v>
      </c>
      <c r="AA18" s="503" t="e">
        <f>(VLOOKUP($D18,Lookup!$C$4:$D$36,2,FALSE)/Lookup!$C$2)*VLOOKUP($C18,Model!$A$2:$E$22,5,FALSE)*VLOOKUP($C18,Model!$A$2:$G$22,7,FALSE)</f>
        <v>#N/A</v>
      </c>
      <c r="AB18" s="503" t="e">
        <f>(VLOOKUP($E18,Lookup!$F$4:$G$8,2,FALSE)/Lookup!$F$2)*VLOOKUP($C18,Model!$A$2:$E$22,5,FALSE)*VLOOKUP($C18,Model!$A$2:$H$22,8,FALSE)</f>
        <v>#N/A</v>
      </c>
      <c r="AC18" s="503" t="e">
        <f>(VLOOKUP($F18,Lookup!$H$4:$I$26,2,FALSE)/Lookup!$H$2)*VLOOKUP($C18,Model!$A$2:$E$22,5,FALSE)*VLOOKUP($C18,Model!$A$2:$I$22,9,FALSE)</f>
        <v>#N/A</v>
      </c>
      <c r="AD18" s="503" t="e">
        <f>(VLOOKUP($G18,Lookup!$J$4:$K$34,2,FALSE)/Lookup!$J$2)*VLOOKUP($C18,Model!$A$2:$E$22,5,FALSE)*VLOOKUP($C18,Model!$A$2:$J$22,10,FALSE)</f>
        <v>#N/A</v>
      </c>
      <c r="AE18" s="503" t="e">
        <f>(VLOOKUP($H18,Lookup!$L$4:$M$15,2,FALSE)/Lookup!$L$2)*VLOOKUP($C18,Model!$A$2:$E$22,5,FALSE)*VLOOKUP($C18,Model!$A$2:$K$22,11,FALSE)</f>
        <v>#N/A</v>
      </c>
      <c r="AF18" s="503" t="e">
        <f ca="1">_xlfn.SWITCH(VLOOKUP($C18,Model!$A$2:$F$22,6,FALSE),8,(VLOOKUP($I18,Lookup!$N$17:$O$24,2,FALSE)/Lookup!$L$2)*VLOOKUP($C18,Model!$A$2:$E$22,5,FALSE)*VLOOKUP($C18,Model!$A$2:$K$22,11,FALSE),(VLOOKUP($I18,Lookup!$N$4:$O$15,2,FALSE)/Lookup!$L$2)*VLOOKUP($C18,Model!$A$2:$E$22,5,FALSE)*VLOOKUP($C18,Model!$A$2:$K$22,11,FALSE))</f>
        <v>#NAME?</v>
      </c>
      <c r="AG18" s="503" t="e">
        <f>(VLOOKUP($J18,Lookup!$P$4:$Q$15,2,FALSE)/Lookup!$P$2)*VLOOKUP($C18,Model!$A$2:$E$22,5,FALSE)*VLOOKUP($C18,Model!$A$2:$L$22,12,FALSE)</f>
        <v>#N/A</v>
      </c>
      <c r="AH18" s="503" t="e">
        <f ca="1">_xlfn.SWITCH(VLOOKUP($C18,Model!$A$2:$F$22,6,FALSE),8,(VLOOKUP($K18,Lookup!$R$15:$S$23,2,FALSE)/Lookup!$R$2)*VLOOKUP($C18,Model!$A$2:$E$22,5,FALSE)*VLOOKUP($C18,Model!$A$2:$M$22,13,FALSE),(VLOOKUP($K18,Lookup!$R$4:$S$12,2,FALSE)/Lookup!$R$2)*VLOOKUP($C18,Model!$A$2:$E$22,5,FALSE)*VLOOKUP($C18,Model!$A$2:$M$22,13,FALSE))</f>
        <v>#NAME?</v>
      </c>
      <c r="AI18" s="503" t="e">
        <f>(VLOOKUP($L18,Lookup!$V$4:$W$12,2,FALSE)/Lookup!$V$2)*VLOOKUP($C18,Model!$A$2:$E$22,5,FALSE)*VLOOKUP($C18,Model!$A$2:$N$22,14,FALSE)</f>
        <v>#N/A</v>
      </c>
      <c r="AJ18" s="503" t="e">
        <f>(VLOOKUP($M18,Lookup!$X$4:$Y$10,2,FALSE)/Lookup!$X$2)*VLOOKUP($C18,Model!$A$2:$E$22,5,FALSE)*VLOOKUP($C18,Model!$A$2:$O$22,15,FALSE)</f>
        <v>#N/A</v>
      </c>
      <c r="AK18" s="503" t="e">
        <f>(VLOOKUP($N18,Lookup!$Z$4:$AA$13,2,FALSE)/Lookup!$Z$2)*VLOOKUP($C18,Model!$A$2:$E$22,5,FALSE)*VLOOKUP($C18,Model!$A$2:$P$22,16,FALSE)</f>
        <v>#N/A</v>
      </c>
      <c r="AL18" s="503" t="e">
        <f>(VLOOKUP($O18,Lookup!$AB$4:$AC$13,2,FALSE)/Lookup!$AB$2)*VLOOKUP($C18,Model!$A$2:$E$22,5,FALSE)*VLOOKUP($C18,Model!$A$2:$Q$22,17,FALSE)</f>
        <v>#N/A</v>
      </c>
      <c r="AM18" s="503" t="e">
        <f>(VLOOKUP($P18,Lookup!$T$4:$U$8,2,FALSE)/Lookup!$T$2)*VLOOKUP($C18,Model!$A$2:$E$22,5,FALSE)*VLOOKUP($C18,Model!$A$2:$R$22,18,FALSE)</f>
        <v>#N/A</v>
      </c>
      <c r="AN18" s="503" t="e">
        <f>(VLOOKUP($Q18,Lookup!$AD$4:$AE$13,2,FALSE)/Lookup!$AD$2)*VLOOKUP($C18,Model!$A$2:$E$22,5,FALSE)*VLOOKUP($C18,Model!$A$2:$S$22,19,FALSE)</f>
        <v>#N/A</v>
      </c>
      <c r="AO18" s="503" t="e">
        <f>(VLOOKUP($R18,Lookup!$AF$4:$AG$8,2,FALSE)/Lookup!$AF$2)*VLOOKUP($C18,Model!$A$2:$E$22,5,FALSE)*VLOOKUP($C18,Model!$A$2:$T$22,20,FALSE)</f>
        <v>#N/A</v>
      </c>
      <c r="AP18" s="503" t="e">
        <f>(VLOOKUP($S18,Lookup!$AH$4:$AI$9,2,FALSE)/Lookup!$AH$2)*VLOOKUP($C18,Model!$A$2:$E$22,5,FALSE)*VLOOKUP($C18,Model!$A$2:$U$22,21,FALSE)</f>
        <v>#N/A</v>
      </c>
      <c r="AQ18" s="503" t="e">
        <f>(VLOOKUP($T18,Lookup!$AJ$4:$AK$12,2,FALSE)/Lookup!$AJ$2)*VLOOKUP($C18,Model!$A$2:$E$22,5,FALSE)*VLOOKUP($C18,Model!$A$2:$V$22,22,FALSE)</f>
        <v>#N/A</v>
      </c>
    </row>
    <row r="19" spans="1:43" x14ac:dyDescent="0.25">
      <c r="A19" s="69">
        <v>18</v>
      </c>
      <c r="B19" s="69" t="s">
        <v>231</v>
      </c>
      <c r="C19" s="69" t="s">
        <v>195</v>
      </c>
      <c r="D19" s="69" t="s">
        <v>195</v>
      </c>
      <c r="E19" s="69" t="s">
        <v>201</v>
      </c>
      <c r="F19" s="69" t="s">
        <v>195</v>
      </c>
      <c r="G19" s="69"/>
      <c r="H19" s="69"/>
      <c r="I19" s="70"/>
      <c r="J19" s="69"/>
      <c r="K19" s="69"/>
      <c r="L19" s="69"/>
      <c r="M19" s="69"/>
      <c r="N19" s="69" t="s">
        <v>206</v>
      </c>
      <c r="O19" s="72" t="s">
        <v>197</v>
      </c>
      <c r="P19" s="69"/>
      <c r="Q19" s="69" t="s">
        <v>223</v>
      </c>
      <c r="R19" s="69"/>
      <c r="S19" s="69"/>
      <c r="T19" s="69" t="s">
        <v>232</v>
      </c>
      <c r="U19" s="503">
        <f t="shared" ca="1" si="2"/>
        <v>0</v>
      </c>
      <c r="V19" s="508">
        <f t="shared" ca="1" si="1"/>
        <v>0</v>
      </c>
      <c r="W19" s="506"/>
      <c r="X19" s="506"/>
      <c r="Y19" s="506"/>
      <c r="Z19" s="502" t="e">
        <f>VLOOKUP($C19,Model!$A$2:$D$22,2,FALSE)</f>
        <v>#N/A</v>
      </c>
      <c r="AA19" s="503" t="e">
        <f>(VLOOKUP($D19,Lookup!$C$4:$D$36,2,FALSE)/Lookup!$C$2)*VLOOKUP($C19,Model!$A$2:$E$22,5,FALSE)*VLOOKUP($C19,Model!$A$2:$G$22,7,FALSE)</f>
        <v>#N/A</v>
      </c>
      <c r="AB19" s="503" t="e">
        <f>(VLOOKUP($E19,Lookup!$F$4:$G$8,2,FALSE)/Lookup!$F$2)*VLOOKUP($C19,Model!$A$2:$E$22,5,FALSE)*VLOOKUP($C19,Model!$A$2:$H$22,8,FALSE)</f>
        <v>#N/A</v>
      </c>
      <c r="AC19" s="503" t="e">
        <f>(VLOOKUP($F19,Lookup!$H$4:$I$26,2,FALSE)/Lookup!$H$2)*VLOOKUP($C19,Model!$A$2:$E$22,5,FALSE)*VLOOKUP($C19,Model!$A$2:$I$22,9,FALSE)</f>
        <v>#N/A</v>
      </c>
      <c r="AD19" s="503" t="e">
        <f>(VLOOKUP($G19,Lookup!$J$4:$K$34,2,FALSE)/Lookup!$J$2)*VLOOKUP($C19,Model!$A$2:$E$22,5,FALSE)*VLOOKUP($C19,Model!$A$2:$J$22,10,FALSE)</f>
        <v>#N/A</v>
      </c>
      <c r="AE19" s="503" t="e">
        <f>(VLOOKUP($H19,Lookup!$L$4:$M$15,2,FALSE)/Lookup!$L$2)*VLOOKUP($C19,Model!$A$2:$E$22,5,FALSE)*VLOOKUP($C19,Model!$A$2:$K$22,11,FALSE)</f>
        <v>#N/A</v>
      </c>
      <c r="AF19" s="503" t="e">
        <f ca="1">_xlfn.SWITCH(VLOOKUP($C19,Model!$A$2:$F$22,6,FALSE),8,(VLOOKUP($I19,Lookup!$N$17:$O$24,2,FALSE)/Lookup!$L$2)*VLOOKUP($C19,Model!$A$2:$E$22,5,FALSE)*VLOOKUP($C19,Model!$A$2:$K$22,11,FALSE),(VLOOKUP($I19,Lookup!$N$4:$O$15,2,FALSE)/Lookup!$L$2)*VLOOKUP($C19,Model!$A$2:$E$22,5,FALSE)*VLOOKUP($C19,Model!$A$2:$K$22,11,FALSE))</f>
        <v>#NAME?</v>
      </c>
      <c r="AG19" s="503" t="e">
        <f>(VLOOKUP($J19,Lookup!$P$4:$Q$15,2,FALSE)/Lookup!$P$2)*VLOOKUP($C19,Model!$A$2:$E$22,5,FALSE)*VLOOKUP($C19,Model!$A$2:$L$22,12,FALSE)</f>
        <v>#N/A</v>
      </c>
      <c r="AH19" s="503" t="e">
        <f ca="1">_xlfn.SWITCH(VLOOKUP($C19,Model!$A$2:$F$22,6,FALSE),8,(VLOOKUP($K19,Lookup!$R$15:$S$23,2,FALSE)/Lookup!$R$2)*VLOOKUP($C19,Model!$A$2:$E$22,5,FALSE)*VLOOKUP($C19,Model!$A$2:$M$22,13,FALSE),(VLOOKUP($K19,Lookup!$R$4:$S$12,2,FALSE)/Lookup!$R$2)*VLOOKUP($C19,Model!$A$2:$E$22,5,FALSE)*VLOOKUP($C19,Model!$A$2:$M$22,13,FALSE))</f>
        <v>#NAME?</v>
      </c>
      <c r="AI19" s="503" t="e">
        <f>(VLOOKUP($L19,Lookup!$V$4:$W$12,2,FALSE)/Lookup!$V$2)*VLOOKUP($C19,Model!$A$2:$E$22,5,FALSE)*VLOOKUP($C19,Model!$A$2:$N$22,14,FALSE)</f>
        <v>#N/A</v>
      </c>
      <c r="AJ19" s="503" t="e">
        <f>(VLOOKUP($M19,Lookup!$X$4:$Y$10,2,FALSE)/Lookup!$X$2)*VLOOKUP($C19,Model!$A$2:$E$22,5,FALSE)*VLOOKUP($C19,Model!$A$2:$O$22,15,FALSE)</f>
        <v>#N/A</v>
      </c>
      <c r="AK19" s="503" t="e">
        <f>(VLOOKUP($N19,Lookup!$Z$4:$AA$13,2,FALSE)/Lookup!$Z$2)*VLOOKUP($C19,Model!$A$2:$E$22,5,FALSE)*VLOOKUP($C19,Model!$A$2:$P$22,16,FALSE)</f>
        <v>#N/A</v>
      </c>
      <c r="AL19" s="503" t="e">
        <f>(VLOOKUP($O19,Lookup!$AB$4:$AC$13,2,FALSE)/Lookup!$AB$2)*VLOOKUP($C19,Model!$A$2:$E$22,5,FALSE)*VLOOKUP($C19,Model!$A$2:$Q$22,17,FALSE)</f>
        <v>#N/A</v>
      </c>
      <c r="AM19" s="503" t="e">
        <f>(VLOOKUP($P19,Lookup!$T$4:$U$8,2,FALSE)/Lookup!$T$2)*VLOOKUP($C19,Model!$A$2:$E$22,5,FALSE)*VLOOKUP($C19,Model!$A$2:$R$22,18,FALSE)</f>
        <v>#N/A</v>
      </c>
      <c r="AN19" s="503" t="e">
        <f>(VLOOKUP($Q19,Lookup!$AD$4:$AE$13,2,FALSE)/Lookup!$AD$2)*VLOOKUP($C19,Model!$A$2:$E$22,5,FALSE)*VLOOKUP($C19,Model!$A$2:$S$22,19,FALSE)</f>
        <v>#N/A</v>
      </c>
      <c r="AO19" s="503" t="e">
        <f>(VLOOKUP($R19,Lookup!$AF$4:$AG$8,2,FALSE)/Lookup!$AF$2)*VLOOKUP($C19,Model!$A$2:$E$22,5,FALSE)*VLOOKUP($C19,Model!$A$2:$T$22,20,FALSE)</f>
        <v>#N/A</v>
      </c>
      <c r="AP19" s="503" t="e">
        <f>(VLOOKUP($S19,Lookup!$AH$4:$AI$9,2,FALSE)/Lookup!$AH$2)*VLOOKUP($C19,Model!$A$2:$E$22,5,FALSE)*VLOOKUP($C19,Model!$A$2:$U$22,21,FALSE)</f>
        <v>#N/A</v>
      </c>
      <c r="AQ19" s="503" t="e">
        <f>(VLOOKUP($T19,Lookup!$AJ$4:$AK$12,2,FALSE)/Lookup!$AJ$2)*VLOOKUP($C19,Model!$A$2:$E$22,5,FALSE)*VLOOKUP($C19,Model!$A$2:$V$22,22,FALSE)</f>
        <v>#N/A</v>
      </c>
    </row>
    <row r="20" spans="1:43" x14ac:dyDescent="0.25">
      <c r="A20" s="69">
        <v>19</v>
      </c>
      <c r="B20" s="69" t="s">
        <v>233</v>
      </c>
      <c r="C20" s="69" t="s">
        <v>234</v>
      </c>
      <c r="D20" s="69" t="s">
        <v>235</v>
      </c>
      <c r="E20" s="69" t="s">
        <v>201</v>
      </c>
      <c r="F20" s="69" t="s">
        <v>236</v>
      </c>
      <c r="G20" s="69"/>
      <c r="H20" s="69"/>
      <c r="I20" s="70"/>
      <c r="J20" s="69"/>
      <c r="K20" s="69"/>
      <c r="L20" s="69"/>
      <c r="M20" s="69"/>
      <c r="N20" s="69" t="s">
        <v>212</v>
      </c>
      <c r="O20" s="72" t="s">
        <v>202</v>
      </c>
      <c r="P20" s="69"/>
      <c r="Q20" s="69" t="s">
        <v>207</v>
      </c>
      <c r="R20" s="69"/>
      <c r="S20" s="69"/>
      <c r="T20" s="69" t="s">
        <v>204</v>
      </c>
      <c r="U20" s="503">
        <f t="shared" ca="1" si="2"/>
        <v>5.6959706959706959E-2</v>
      </c>
      <c r="V20" s="508">
        <f t="shared" ca="1" si="1"/>
        <v>36.283333333333331</v>
      </c>
      <c r="W20" s="506"/>
      <c r="X20" s="506"/>
      <c r="Y20" s="506"/>
      <c r="Z20" s="502">
        <f>VLOOKUP($C20,Model!$A$2:$D$22,2,FALSE)</f>
        <v>637</v>
      </c>
      <c r="AA20" s="503" t="e">
        <f>(VLOOKUP($D20,Lookup!$C$4:$D$36,2,FALSE)/Lookup!$C$2)*VLOOKUP($C20,Model!$A$2:$E$22,5,FALSE)*VLOOKUP($C20,Model!$A$2:$G$22,7,FALSE)</f>
        <v>#N/A</v>
      </c>
      <c r="AB20" s="503" t="e">
        <f>(VLOOKUP($E20,Lookup!$F$4:$G$8,2,FALSE)/Lookup!$F$2)*VLOOKUP($C20,Model!$A$2:$E$22,5,FALSE)*VLOOKUP($C20,Model!$A$2:$H$22,8,FALSE)</f>
        <v>#N/A</v>
      </c>
      <c r="AC20" s="503">
        <f>(VLOOKUP($F20,Lookup!$H$4:$I$26,2,FALSE)/Lookup!$H$2)*VLOOKUP($C20,Model!$A$2:$E$22,5,FALSE)*VLOOKUP($C20,Model!$A$2:$I$22,9,FALSE)</f>
        <v>5.6959706959706959E-2</v>
      </c>
      <c r="AD20" s="503" t="e">
        <f>(VLOOKUP($G20,Lookup!$J$4:$K$34,2,FALSE)/Lookup!$J$2)*VLOOKUP($C20,Model!$A$2:$E$22,5,FALSE)*VLOOKUP($C20,Model!$A$2:$J$22,10,FALSE)</f>
        <v>#N/A</v>
      </c>
      <c r="AE20" s="503" t="e">
        <f>(VLOOKUP($H20,Lookup!$L$4:$M$15,2,FALSE)/Lookup!$L$2)*VLOOKUP($C20,Model!$A$2:$E$22,5,FALSE)*VLOOKUP($C20,Model!$A$2:$K$22,11,FALSE)</f>
        <v>#N/A</v>
      </c>
      <c r="AF20" s="503" t="e">
        <f ca="1">_xlfn.SWITCH(VLOOKUP($C20,Model!$A$2:$F$22,6,FALSE),8,(VLOOKUP($I20,Lookup!$N$17:$O$24,2,FALSE)/Lookup!$L$2)*VLOOKUP($C20,Model!$A$2:$E$22,5,FALSE)*VLOOKUP($C20,Model!$A$2:$K$22,11,FALSE),(VLOOKUP($I20,Lookup!$N$4:$O$15,2,FALSE)/Lookup!$L$2)*VLOOKUP($C20,Model!$A$2:$E$22,5,FALSE)*VLOOKUP($C20,Model!$A$2:$K$22,11,FALSE))</f>
        <v>#NAME?</v>
      </c>
      <c r="AG20" s="503" t="e">
        <f>(VLOOKUP($J20,Lookup!$P$4:$Q$15,2,FALSE)/Lookup!$P$2)*VLOOKUP($C20,Model!$A$2:$E$22,5,FALSE)*VLOOKUP($C20,Model!$A$2:$L$22,12,FALSE)</f>
        <v>#N/A</v>
      </c>
      <c r="AH20" s="503" t="e">
        <f ca="1">_xlfn.SWITCH(VLOOKUP($C20,Model!$A$2:$F$22,6,FALSE),8,(VLOOKUP($K20,Lookup!$R$15:$S$23,2,FALSE)/Lookup!$R$2)*VLOOKUP($C20,Model!$A$2:$E$22,5,FALSE)*VLOOKUP($C20,Model!$A$2:$M$22,13,FALSE),(VLOOKUP($K20,Lookup!$R$4:$S$12,2,FALSE)/Lookup!$R$2)*VLOOKUP($C20,Model!$A$2:$E$22,5,FALSE)*VLOOKUP($C20,Model!$A$2:$M$22,13,FALSE))</f>
        <v>#NAME?</v>
      </c>
      <c r="AI20" s="503" t="e">
        <f>(VLOOKUP($L20,Lookup!$V$4:$W$12,2,FALSE)/Lookup!$V$2)*VLOOKUP($C20,Model!$A$2:$E$22,5,FALSE)*VLOOKUP($C20,Model!$A$2:$N$22,14,FALSE)</f>
        <v>#N/A</v>
      </c>
      <c r="AJ20" s="503" t="e">
        <f>(VLOOKUP($M20,Lookup!$X$4:$Y$10,2,FALSE)/Lookup!$X$2)*VLOOKUP($C20,Model!$A$2:$E$22,5,FALSE)*VLOOKUP($C20,Model!$A$2:$O$22,15,FALSE)</f>
        <v>#N/A</v>
      </c>
      <c r="AK20" s="503" t="e">
        <f>(VLOOKUP($N20,Lookup!$Z$4:$AA$13,2,FALSE)/Lookup!$Z$2)*VLOOKUP($C20,Model!$A$2:$E$22,5,FALSE)*VLOOKUP($C20,Model!$A$2:$P$22,16,FALSE)</f>
        <v>#N/A</v>
      </c>
      <c r="AL20" s="503" t="e">
        <f>(VLOOKUP($O20,Lookup!$AB$4:$AC$13,2,FALSE)/Lookup!$AB$2)*VLOOKUP($C20,Model!$A$2:$E$22,5,FALSE)*VLOOKUP($C20,Model!$A$2:$Q$22,17,FALSE)</f>
        <v>#N/A</v>
      </c>
      <c r="AM20" s="503" t="e">
        <f>(VLOOKUP($P20,Lookup!$T$4:$U$8,2,FALSE)/Lookup!$T$2)*VLOOKUP($C20,Model!$A$2:$E$22,5,FALSE)*VLOOKUP($C20,Model!$A$2:$R$22,18,FALSE)</f>
        <v>#N/A</v>
      </c>
      <c r="AN20" s="503" t="e">
        <f>(VLOOKUP($Q20,Lookup!$AD$4:$AE$13,2,FALSE)/Lookup!$AD$2)*VLOOKUP($C20,Model!$A$2:$E$22,5,FALSE)*VLOOKUP($C20,Model!$A$2:$S$22,19,FALSE)</f>
        <v>#N/A</v>
      </c>
      <c r="AO20" s="503" t="e">
        <f>(VLOOKUP($R20,Lookup!$AF$4:$AG$8,2,FALSE)/Lookup!$AF$2)*VLOOKUP($C20,Model!$A$2:$E$22,5,FALSE)*VLOOKUP($C20,Model!$A$2:$T$22,20,FALSE)</f>
        <v>#N/A</v>
      </c>
      <c r="AP20" s="503" t="e">
        <f>(VLOOKUP($S20,Lookup!$AH$4:$AI$9,2,FALSE)/Lookup!$AH$2)*VLOOKUP($C20,Model!$A$2:$E$22,5,FALSE)*VLOOKUP($C20,Model!$A$2:$U$22,21,FALSE)</f>
        <v>#N/A</v>
      </c>
      <c r="AQ20" s="503" t="e">
        <f>(VLOOKUP($T20,Lookup!$AJ$4:$AK$12,2,FALSE)/Lookup!$AJ$2)*VLOOKUP($C20,Model!$A$2:$E$22,5,FALSE)*VLOOKUP($C20,Model!$A$2:$V$22,22,FALSE)</f>
        <v>#N/A</v>
      </c>
    </row>
    <row r="21" spans="1:43" x14ac:dyDescent="0.25">
      <c r="A21" s="69">
        <v>20</v>
      </c>
      <c r="B21" s="69" t="s">
        <v>237</v>
      </c>
      <c r="C21" s="69" t="s">
        <v>195</v>
      </c>
      <c r="D21" s="69" t="s">
        <v>195</v>
      </c>
      <c r="E21" s="69" t="s">
        <v>65</v>
      </c>
      <c r="F21" s="69" t="s">
        <v>195</v>
      </c>
      <c r="G21" s="69"/>
      <c r="H21" s="69"/>
      <c r="I21" s="70"/>
      <c r="J21" s="69"/>
      <c r="K21" s="69"/>
      <c r="L21" s="69"/>
      <c r="M21" s="69"/>
      <c r="N21" s="69" t="s">
        <v>226</v>
      </c>
      <c r="O21" s="72" t="s">
        <v>226</v>
      </c>
      <c r="P21" s="69"/>
      <c r="Q21" s="69" t="s">
        <v>223</v>
      </c>
      <c r="R21" s="69"/>
      <c r="S21" s="69"/>
      <c r="T21" s="69" t="s">
        <v>218</v>
      </c>
      <c r="U21" s="503">
        <f t="shared" ca="1" si="2"/>
        <v>0</v>
      </c>
      <c r="V21" s="508">
        <f t="shared" ca="1" si="1"/>
        <v>0</v>
      </c>
      <c r="W21" s="506"/>
      <c r="X21" s="506"/>
      <c r="Y21" s="506"/>
      <c r="Z21" s="502" t="e">
        <f>VLOOKUP($C21,Model!$A$2:$D$22,2,FALSE)</f>
        <v>#N/A</v>
      </c>
      <c r="AA21" s="503" t="e">
        <f>(VLOOKUP($D21,Lookup!$C$4:$D$36,2,FALSE)/Lookup!$C$2)*VLOOKUP($C21,Model!$A$2:$E$22,5,FALSE)*VLOOKUP($C21,Model!$A$2:$G$22,7,FALSE)</f>
        <v>#N/A</v>
      </c>
      <c r="AB21" s="503" t="e">
        <f>(VLOOKUP($E21,Lookup!$F$4:$G$8,2,FALSE)/Lookup!$F$2)*VLOOKUP($C21,Model!$A$2:$E$22,5,FALSE)*VLOOKUP($C21,Model!$A$2:$H$22,8,FALSE)</f>
        <v>#N/A</v>
      </c>
      <c r="AC21" s="503" t="e">
        <f>(VLOOKUP($F21,Lookup!$H$4:$I$26,2,FALSE)/Lookup!$H$2)*VLOOKUP($C21,Model!$A$2:$E$22,5,FALSE)*VLOOKUP($C21,Model!$A$2:$I$22,9,FALSE)</f>
        <v>#N/A</v>
      </c>
      <c r="AD21" s="503" t="e">
        <f>(VLOOKUP($G21,Lookup!$J$4:$K$34,2,FALSE)/Lookup!$J$2)*VLOOKUP($C21,Model!$A$2:$E$22,5,FALSE)*VLOOKUP($C21,Model!$A$2:$J$22,10,FALSE)</f>
        <v>#N/A</v>
      </c>
      <c r="AE21" s="503" t="e">
        <f>(VLOOKUP($H21,Lookup!$L$4:$M$15,2,FALSE)/Lookup!$L$2)*VLOOKUP($C21,Model!$A$2:$E$22,5,FALSE)*VLOOKUP($C21,Model!$A$2:$K$22,11,FALSE)</f>
        <v>#N/A</v>
      </c>
      <c r="AF21" s="503" t="e">
        <f ca="1">_xlfn.SWITCH(VLOOKUP($C21,Model!$A$2:$F$22,6,FALSE),8,(VLOOKUP($I21,Lookup!$N$17:$O$24,2,FALSE)/Lookup!$L$2)*VLOOKUP($C21,Model!$A$2:$E$22,5,FALSE)*VLOOKUP($C21,Model!$A$2:$K$22,11,FALSE),(VLOOKUP($I21,Lookup!$N$4:$O$15,2,FALSE)/Lookup!$L$2)*VLOOKUP($C21,Model!$A$2:$E$22,5,FALSE)*VLOOKUP($C21,Model!$A$2:$K$22,11,FALSE))</f>
        <v>#NAME?</v>
      </c>
      <c r="AG21" s="503" t="e">
        <f>(VLOOKUP($J21,Lookup!$P$4:$Q$15,2,FALSE)/Lookup!$P$2)*VLOOKUP($C21,Model!$A$2:$E$22,5,FALSE)*VLOOKUP($C21,Model!$A$2:$L$22,12,FALSE)</f>
        <v>#N/A</v>
      </c>
      <c r="AH21" s="503" t="e">
        <f ca="1">_xlfn.SWITCH(VLOOKUP($C21,Model!$A$2:$F$22,6,FALSE),8,(VLOOKUP($K21,Lookup!$R$15:$S$23,2,FALSE)/Lookup!$R$2)*VLOOKUP($C21,Model!$A$2:$E$22,5,FALSE)*VLOOKUP($C21,Model!$A$2:$M$22,13,FALSE),(VLOOKUP($K21,Lookup!$R$4:$S$12,2,FALSE)/Lookup!$R$2)*VLOOKUP($C21,Model!$A$2:$E$22,5,FALSE)*VLOOKUP($C21,Model!$A$2:$M$22,13,FALSE))</f>
        <v>#NAME?</v>
      </c>
      <c r="AI21" s="503" t="e">
        <f>(VLOOKUP($L21,Lookup!$V$4:$W$12,2,FALSE)/Lookup!$V$2)*VLOOKUP($C21,Model!$A$2:$E$22,5,FALSE)*VLOOKUP($C21,Model!$A$2:$N$22,14,FALSE)</f>
        <v>#N/A</v>
      </c>
      <c r="AJ21" s="503" t="e">
        <f>(VLOOKUP($M21,Lookup!$X$4:$Y$10,2,FALSE)/Lookup!$X$2)*VLOOKUP($C21,Model!$A$2:$E$22,5,FALSE)*VLOOKUP($C21,Model!$A$2:$O$22,15,FALSE)</f>
        <v>#N/A</v>
      </c>
      <c r="AK21" s="503" t="e">
        <f>(VLOOKUP($N21,Lookup!$Z$4:$AA$13,2,FALSE)/Lookup!$Z$2)*VLOOKUP($C21,Model!$A$2:$E$22,5,FALSE)*VLOOKUP($C21,Model!$A$2:$P$22,16,FALSE)</f>
        <v>#N/A</v>
      </c>
      <c r="AL21" s="503" t="e">
        <f>(VLOOKUP($O21,Lookup!$AB$4:$AC$13,2,FALSE)/Lookup!$AB$2)*VLOOKUP($C21,Model!$A$2:$E$22,5,FALSE)*VLOOKUP($C21,Model!$A$2:$Q$22,17,FALSE)</f>
        <v>#N/A</v>
      </c>
      <c r="AM21" s="503" t="e">
        <f>(VLOOKUP($P21,Lookup!$T$4:$U$8,2,FALSE)/Lookup!$T$2)*VLOOKUP($C21,Model!$A$2:$E$22,5,FALSE)*VLOOKUP($C21,Model!$A$2:$R$22,18,FALSE)</f>
        <v>#N/A</v>
      </c>
      <c r="AN21" s="503" t="e">
        <f>(VLOOKUP($Q21,Lookup!$AD$4:$AE$13,2,FALSE)/Lookup!$AD$2)*VLOOKUP($C21,Model!$A$2:$E$22,5,FALSE)*VLOOKUP($C21,Model!$A$2:$S$22,19,FALSE)</f>
        <v>#N/A</v>
      </c>
      <c r="AO21" s="503" t="e">
        <f>(VLOOKUP($R21,Lookup!$AF$4:$AG$8,2,FALSE)/Lookup!$AF$2)*VLOOKUP($C21,Model!$A$2:$E$22,5,FALSE)*VLOOKUP($C21,Model!$A$2:$T$22,20,FALSE)</f>
        <v>#N/A</v>
      </c>
      <c r="AP21" s="503" t="e">
        <f>(VLOOKUP($S21,Lookup!$AH$4:$AI$9,2,FALSE)/Lookup!$AH$2)*VLOOKUP($C21,Model!$A$2:$E$22,5,FALSE)*VLOOKUP($C21,Model!$A$2:$U$22,21,FALSE)</f>
        <v>#N/A</v>
      </c>
      <c r="AQ21" s="503" t="e">
        <f>(VLOOKUP($T21,Lookup!$AJ$4:$AK$12,2,FALSE)/Lookup!$AJ$2)*VLOOKUP($C21,Model!$A$2:$E$22,5,FALSE)*VLOOKUP($C21,Model!$A$2:$V$22,22,FALSE)</f>
        <v>#N/A</v>
      </c>
    </row>
    <row r="22" spans="1:43" x14ac:dyDescent="0.25">
      <c r="A22" s="69">
        <v>21</v>
      </c>
      <c r="B22" s="69" t="s">
        <v>238</v>
      </c>
      <c r="C22" s="69" t="s">
        <v>195</v>
      </c>
      <c r="D22" s="69" t="s">
        <v>195</v>
      </c>
      <c r="E22" s="69" t="s">
        <v>65</v>
      </c>
      <c r="F22" s="69" t="s">
        <v>195</v>
      </c>
      <c r="G22" s="69"/>
      <c r="H22" s="69"/>
      <c r="I22" s="70"/>
      <c r="J22" s="69"/>
      <c r="K22" s="69"/>
      <c r="L22" s="69"/>
      <c r="M22" s="69"/>
      <c r="N22" s="69" t="s">
        <v>197</v>
      </c>
      <c r="O22" s="72" t="s">
        <v>197</v>
      </c>
      <c r="P22" s="69"/>
      <c r="Q22" s="69" t="s">
        <v>207</v>
      </c>
      <c r="R22" s="69"/>
      <c r="S22" s="69"/>
      <c r="T22" s="69" t="s">
        <v>199</v>
      </c>
      <c r="U22" s="503">
        <f t="shared" ca="1" si="2"/>
        <v>0</v>
      </c>
      <c r="V22" s="508">
        <f t="shared" ca="1" si="1"/>
        <v>0</v>
      </c>
      <c r="W22" s="506"/>
      <c r="X22" s="506"/>
      <c r="Y22" s="506"/>
      <c r="Z22" s="502" t="e">
        <f>VLOOKUP($C22,Model!$A$2:$D$22,2,FALSE)</f>
        <v>#N/A</v>
      </c>
      <c r="AA22" s="503" t="e">
        <f>(VLOOKUP($D22,Lookup!$C$4:$D$36,2,FALSE)/Lookup!$C$2)*VLOOKUP($C22,Model!$A$2:$E$22,5,FALSE)*VLOOKUP($C22,Model!$A$2:$G$22,7,FALSE)</f>
        <v>#N/A</v>
      </c>
      <c r="AB22" s="503" t="e">
        <f>(VLOOKUP($E22,Lookup!$F$4:$G$8,2,FALSE)/Lookup!$F$2)*VLOOKUP($C22,Model!$A$2:$E$22,5,FALSE)*VLOOKUP($C22,Model!$A$2:$H$22,8,FALSE)</f>
        <v>#N/A</v>
      </c>
      <c r="AC22" s="503" t="e">
        <f>(VLOOKUP($F22,Lookup!$H$4:$I$26,2,FALSE)/Lookup!$H$2)*VLOOKUP($C22,Model!$A$2:$E$22,5,FALSE)*VLOOKUP($C22,Model!$A$2:$I$22,9,FALSE)</f>
        <v>#N/A</v>
      </c>
      <c r="AD22" s="503" t="e">
        <f>(VLOOKUP($G22,Lookup!$J$4:$K$34,2,FALSE)/Lookup!$J$2)*VLOOKUP($C22,Model!$A$2:$E$22,5,FALSE)*VLOOKUP($C22,Model!$A$2:$J$22,10,FALSE)</f>
        <v>#N/A</v>
      </c>
      <c r="AE22" s="503" t="e">
        <f>(VLOOKUP($H22,Lookup!$L$4:$M$15,2,FALSE)/Lookup!$L$2)*VLOOKUP($C22,Model!$A$2:$E$22,5,FALSE)*VLOOKUP($C22,Model!$A$2:$K$22,11,FALSE)</f>
        <v>#N/A</v>
      </c>
      <c r="AF22" s="503" t="e">
        <f ca="1">_xlfn.SWITCH(VLOOKUP($C22,Model!$A$2:$F$22,6,FALSE),8,(VLOOKUP($I22,Lookup!$N$17:$O$24,2,FALSE)/Lookup!$L$2)*VLOOKUP($C22,Model!$A$2:$E$22,5,FALSE)*VLOOKUP($C22,Model!$A$2:$K$22,11,FALSE),(VLOOKUP($I22,Lookup!$N$4:$O$15,2,FALSE)/Lookup!$L$2)*VLOOKUP($C22,Model!$A$2:$E$22,5,FALSE)*VLOOKUP($C22,Model!$A$2:$K$22,11,FALSE))</f>
        <v>#NAME?</v>
      </c>
      <c r="AG22" s="503" t="e">
        <f>(VLOOKUP($J22,Lookup!$P$4:$Q$15,2,FALSE)/Lookup!$P$2)*VLOOKUP($C22,Model!$A$2:$E$22,5,FALSE)*VLOOKUP($C22,Model!$A$2:$L$22,12,FALSE)</f>
        <v>#N/A</v>
      </c>
      <c r="AH22" s="503" t="e">
        <f ca="1">_xlfn.SWITCH(VLOOKUP($C22,Model!$A$2:$F$22,6,FALSE),8,(VLOOKUP($K22,Lookup!$R$15:$S$23,2,FALSE)/Lookup!$R$2)*VLOOKUP($C22,Model!$A$2:$E$22,5,FALSE)*VLOOKUP($C22,Model!$A$2:$M$22,13,FALSE),(VLOOKUP($K22,Lookup!$R$4:$S$12,2,FALSE)/Lookup!$R$2)*VLOOKUP($C22,Model!$A$2:$E$22,5,FALSE)*VLOOKUP($C22,Model!$A$2:$M$22,13,FALSE))</f>
        <v>#NAME?</v>
      </c>
      <c r="AI22" s="503" t="e">
        <f>(VLOOKUP($L22,Lookup!$V$4:$W$12,2,FALSE)/Lookup!$V$2)*VLOOKUP($C22,Model!$A$2:$E$22,5,FALSE)*VLOOKUP($C22,Model!$A$2:$N$22,14,FALSE)</f>
        <v>#N/A</v>
      </c>
      <c r="AJ22" s="503" t="e">
        <f>(VLOOKUP($M22,Lookup!$X$4:$Y$10,2,FALSE)/Lookup!$X$2)*VLOOKUP($C22,Model!$A$2:$E$22,5,FALSE)*VLOOKUP($C22,Model!$A$2:$O$22,15,FALSE)</f>
        <v>#N/A</v>
      </c>
      <c r="AK22" s="503" t="e">
        <f>(VLOOKUP($N22,Lookup!$Z$4:$AA$13,2,FALSE)/Lookup!$Z$2)*VLOOKUP($C22,Model!$A$2:$E$22,5,FALSE)*VLOOKUP($C22,Model!$A$2:$P$22,16,FALSE)</f>
        <v>#N/A</v>
      </c>
      <c r="AL22" s="503" t="e">
        <f>(VLOOKUP($O22,Lookup!$AB$4:$AC$13,2,FALSE)/Lookup!$AB$2)*VLOOKUP($C22,Model!$A$2:$E$22,5,FALSE)*VLOOKUP($C22,Model!$A$2:$Q$22,17,FALSE)</f>
        <v>#N/A</v>
      </c>
      <c r="AM22" s="503" t="e">
        <f>(VLOOKUP($P22,Lookup!$T$4:$U$8,2,FALSE)/Lookup!$T$2)*VLOOKUP($C22,Model!$A$2:$E$22,5,FALSE)*VLOOKUP($C22,Model!$A$2:$R$22,18,FALSE)</f>
        <v>#N/A</v>
      </c>
      <c r="AN22" s="503" t="e">
        <f>(VLOOKUP($Q22,Lookup!$AD$4:$AE$13,2,FALSE)/Lookup!$AD$2)*VLOOKUP($C22,Model!$A$2:$E$22,5,FALSE)*VLOOKUP($C22,Model!$A$2:$S$22,19,FALSE)</f>
        <v>#N/A</v>
      </c>
      <c r="AO22" s="503" t="e">
        <f>(VLOOKUP($R22,Lookup!$AF$4:$AG$8,2,FALSE)/Lookup!$AF$2)*VLOOKUP($C22,Model!$A$2:$E$22,5,FALSE)*VLOOKUP($C22,Model!$A$2:$T$22,20,FALSE)</f>
        <v>#N/A</v>
      </c>
      <c r="AP22" s="503" t="e">
        <f>(VLOOKUP($S22,Lookup!$AH$4:$AI$9,2,FALSE)/Lookup!$AH$2)*VLOOKUP($C22,Model!$A$2:$E$22,5,FALSE)*VLOOKUP($C22,Model!$A$2:$U$22,21,FALSE)</f>
        <v>#N/A</v>
      </c>
      <c r="AQ22" s="503" t="e">
        <f>(VLOOKUP($T22,Lookup!$AJ$4:$AK$12,2,FALSE)/Lookup!$AJ$2)*VLOOKUP($C22,Model!$A$2:$E$22,5,FALSE)*VLOOKUP($C22,Model!$A$2:$V$22,22,FALSE)</f>
        <v>#N/A</v>
      </c>
    </row>
    <row r="23" spans="1:43" x14ac:dyDescent="0.25">
      <c r="A23" s="69">
        <v>22</v>
      </c>
      <c r="B23" s="69" t="s">
        <v>239</v>
      </c>
      <c r="C23" s="69" t="s">
        <v>195</v>
      </c>
      <c r="D23" s="69" t="s">
        <v>195</v>
      </c>
      <c r="E23" s="69" t="s">
        <v>65</v>
      </c>
      <c r="F23" s="69" t="s">
        <v>195</v>
      </c>
      <c r="G23" s="69"/>
      <c r="H23" s="69"/>
      <c r="I23" s="70"/>
      <c r="J23" s="69"/>
      <c r="K23" s="69"/>
      <c r="L23" s="69"/>
      <c r="M23" s="69"/>
      <c r="N23" s="69" t="s">
        <v>206</v>
      </c>
      <c r="O23" s="72" t="s">
        <v>206</v>
      </c>
      <c r="P23" s="69"/>
      <c r="Q23" s="69" t="s">
        <v>203</v>
      </c>
      <c r="R23" s="69"/>
      <c r="S23" s="69"/>
      <c r="T23" s="69" t="s">
        <v>218</v>
      </c>
      <c r="U23" s="503">
        <f t="shared" ca="1" si="2"/>
        <v>0</v>
      </c>
      <c r="V23" s="508">
        <f t="shared" ca="1" si="1"/>
        <v>0</v>
      </c>
      <c r="W23" s="506"/>
      <c r="X23" s="506"/>
      <c r="Y23" s="506"/>
      <c r="Z23" s="502" t="e">
        <f>VLOOKUP($C23,Model!$A$2:$D$22,2,FALSE)</f>
        <v>#N/A</v>
      </c>
      <c r="AA23" s="503" t="e">
        <f>(VLOOKUP($D23,Lookup!$C$4:$D$36,2,FALSE)/Lookup!$C$2)*VLOOKUP($C23,Model!$A$2:$E$22,5,FALSE)*VLOOKUP($C23,Model!$A$2:$G$22,7,FALSE)</f>
        <v>#N/A</v>
      </c>
      <c r="AB23" s="503" t="e">
        <f>(VLOOKUP($E23,Lookup!$F$4:$G$8,2,FALSE)/Lookup!$F$2)*VLOOKUP($C23,Model!$A$2:$E$22,5,FALSE)*VLOOKUP($C23,Model!$A$2:$H$22,8,FALSE)</f>
        <v>#N/A</v>
      </c>
      <c r="AC23" s="503" t="e">
        <f>(VLOOKUP($F23,Lookup!$H$4:$I$26,2,FALSE)/Lookup!$H$2)*VLOOKUP($C23,Model!$A$2:$E$22,5,FALSE)*VLOOKUP($C23,Model!$A$2:$I$22,9,FALSE)</f>
        <v>#N/A</v>
      </c>
      <c r="AD23" s="503" t="e">
        <f>(VLOOKUP($G23,Lookup!$J$4:$K$34,2,FALSE)/Lookup!$J$2)*VLOOKUP($C23,Model!$A$2:$E$22,5,FALSE)*VLOOKUP($C23,Model!$A$2:$J$22,10,FALSE)</f>
        <v>#N/A</v>
      </c>
      <c r="AE23" s="503" t="e">
        <f>(VLOOKUP($H23,Lookup!$L$4:$M$15,2,FALSE)/Lookup!$L$2)*VLOOKUP($C23,Model!$A$2:$E$22,5,FALSE)*VLOOKUP($C23,Model!$A$2:$K$22,11,FALSE)</f>
        <v>#N/A</v>
      </c>
      <c r="AF23" s="503" t="e">
        <f ca="1">_xlfn.SWITCH(VLOOKUP($C23,Model!$A$2:$F$22,6,FALSE),8,(VLOOKUP($I23,Lookup!$N$17:$O$24,2,FALSE)/Lookup!$L$2)*VLOOKUP($C23,Model!$A$2:$E$22,5,FALSE)*VLOOKUP($C23,Model!$A$2:$K$22,11,FALSE),(VLOOKUP($I23,Lookup!$N$4:$O$15,2,FALSE)/Lookup!$L$2)*VLOOKUP($C23,Model!$A$2:$E$22,5,FALSE)*VLOOKUP($C23,Model!$A$2:$K$22,11,FALSE))</f>
        <v>#NAME?</v>
      </c>
      <c r="AG23" s="503" t="e">
        <f>(VLOOKUP($J23,Lookup!$P$4:$Q$15,2,FALSE)/Lookup!$P$2)*VLOOKUP($C23,Model!$A$2:$E$22,5,FALSE)*VLOOKUP($C23,Model!$A$2:$L$22,12,FALSE)</f>
        <v>#N/A</v>
      </c>
      <c r="AH23" s="503" t="e">
        <f ca="1">_xlfn.SWITCH(VLOOKUP($C23,Model!$A$2:$F$22,6,FALSE),8,(VLOOKUP($K23,Lookup!$R$15:$S$23,2,FALSE)/Lookup!$R$2)*VLOOKUP($C23,Model!$A$2:$E$22,5,FALSE)*VLOOKUP($C23,Model!$A$2:$M$22,13,FALSE),(VLOOKUP($K23,Lookup!$R$4:$S$12,2,FALSE)/Lookup!$R$2)*VLOOKUP($C23,Model!$A$2:$E$22,5,FALSE)*VLOOKUP($C23,Model!$A$2:$M$22,13,FALSE))</f>
        <v>#NAME?</v>
      </c>
      <c r="AI23" s="503" t="e">
        <f>(VLOOKUP($L23,Lookup!$V$4:$W$12,2,FALSE)/Lookup!$V$2)*VLOOKUP($C23,Model!$A$2:$E$22,5,FALSE)*VLOOKUP($C23,Model!$A$2:$N$22,14,FALSE)</f>
        <v>#N/A</v>
      </c>
      <c r="AJ23" s="503" t="e">
        <f>(VLOOKUP($M23,Lookup!$X$4:$Y$10,2,FALSE)/Lookup!$X$2)*VLOOKUP($C23,Model!$A$2:$E$22,5,FALSE)*VLOOKUP($C23,Model!$A$2:$O$22,15,FALSE)</f>
        <v>#N/A</v>
      </c>
      <c r="AK23" s="503" t="e">
        <f>(VLOOKUP($N23,Lookup!$Z$4:$AA$13,2,FALSE)/Lookup!$Z$2)*VLOOKUP($C23,Model!$A$2:$E$22,5,FALSE)*VLOOKUP($C23,Model!$A$2:$P$22,16,FALSE)</f>
        <v>#N/A</v>
      </c>
      <c r="AL23" s="503" t="e">
        <f>(VLOOKUP($O23,Lookup!$AB$4:$AC$13,2,FALSE)/Lookup!$AB$2)*VLOOKUP($C23,Model!$A$2:$E$22,5,FALSE)*VLOOKUP($C23,Model!$A$2:$Q$22,17,FALSE)</f>
        <v>#N/A</v>
      </c>
      <c r="AM23" s="503" t="e">
        <f>(VLOOKUP($P23,Lookup!$T$4:$U$8,2,FALSE)/Lookup!$T$2)*VLOOKUP($C23,Model!$A$2:$E$22,5,FALSE)*VLOOKUP($C23,Model!$A$2:$R$22,18,FALSE)</f>
        <v>#N/A</v>
      </c>
      <c r="AN23" s="503" t="e">
        <f>(VLOOKUP($Q23,Lookup!$AD$4:$AE$13,2,FALSE)/Lookup!$AD$2)*VLOOKUP($C23,Model!$A$2:$E$22,5,FALSE)*VLOOKUP($C23,Model!$A$2:$S$22,19,FALSE)</f>
        <v>#N/A</v>
      </c>
      <c r="AO23" s="503" t="e">
        <f>(VLOOKUP($R23,Lookup!$AF$4:$AG$8,2,FALSE)/Lookup!$AF$2)*VLOOKUP($C23,Model!$A$2:$E$22,5,FALSE)*VLOOKUP($C23,Model!$A$2:$T$22,20,FALSE)</f>
        <v>#N/A</v>
      </c>
      <c r="AP23" s="503" t="e">
        <f>(VLOOKUP($S23,Lookup!$AH$4:$AI$9,2,FALSE)/Lookup!$AH$2)*VLOOKUP($C23,Model!$A$2:$E$22,5,FALSE)*VLOOKUP($C23,Model!$A$2:$U$22,21,FALSE)</f>
        <v>#N/A</v>
      </c>
      <c r="AQ23" s="503" t="e">
        <f>(VLOOKUP($T23,Lookup!$AJ$4:$AK$12,2,FALSE)/Lookup!$AJ$2)*VLOOKUP($C23,Model!$A$2:$E$22,5,FALSE)*VLOOKUP($C23,Model!$A$2:$V$22,22,FALSE)</f>
        <v>#N/A</v>
      </c>
    </row>
    <row r="24" spans="1:43" x14ac:dyDescent="0.25">
      <c r="A24" s="69">
        <v>23</v>
      </c>
      <c r="B24" s="69" t="s">
        <v>240</v>
      </c>
      <c r="C24" s="69" t="s">
        <v>195</v>
      </c>
      <c r="D24" s="69" t="s">
        <v>195</v>
      </c>
      <c r="E24" s="69" t="s">
        <v>65</v>
      </c>
      <c r="F24" s="69" t="s">
        <v>195</v>
      </c>
      <c r="G24" s="69"/>
      <c r="H24" s="69"/>
      <c r="I24" s="70"/>
      <c r="J24" s="69"/>
      <c r="K24" s="69"/>
      <c r="L24" s="69"/>
      <c r="M24" s="69"/>
      <c r="N24" s="69" t="s">
        <v>202</v>
      </c>
      <c r="O24" s="72" t="s">
        <v>202</v>
      </c>
      <c r="P24" s="69"/>
      <c r="Q24" s="69" t="s">
        <v>207</v>
      </c>
      <c r="R24" s="69"/>
      <c r="S24" s="69"/>
      <c r="T24" s="69" t="s">
        <v>199</v>
      </c>
      <c r="U24" s="503">
        <f t="shared" ca="1" si="2"/>
        <v>0</v>
      </c>
      <c r="V24" s="508">
        <f t="shared" ca="1" si="1"/>
        <v>0</v>
      </c>
      <c r="W24" s="506"/>
      <c r="X24" s="506"/>
      <c r="Y24" s="506"/>
      <c r="Z24" s="502" t="e">
        <f>VLOOKUP($C24,Model!$A$2:$D$22,2,FALSE)</f>
        <v>#N/A</v>
      </c>
      <c r="AA24" s="503" t="e">
        <f>(VLOOKUP($D24,Lookup!$C$4:$D$36,2,FALSE)/Lookup!$C$2)*VLOOKUP($C24,Model!$A$2:$E$22,5,FALSE)*VLOOKUP($C24,Model!$A$2:$G$22,7,FALSE)</f>
        <v>#N/A</v>
      </c>
      <c r="AB24" s="503" t="e">
        <f>(VLOOKUP($E24,Lookup!$F$4:$G$8,2,FALSE)/Lookup!$F$2)*VLOOKUP($C24,Model!$A$2:$E$22,5,FALSE)*VLOOKUP($C24,Model!$A$2:$H$22,8,FALSE)</f>
        <v>#N/A</v>
      </c>
      <c r="AC24" s="503" t="e">
        <f>(VLOOKUP($F24,Lookup!$H$4:$I$26,2,FALSE)/Lookup!$H$2)*VLOOKUP($C24,Model!$A$2:$E$22,5,FALSE)*VLOOKUP($C24,Model!$A$2:$I$22,9,FALSE)</f>
        <v>#N/A</v>
      </c>
      <c r="AD24" s="503" t="e">
        <f>(VLOOKUP($G24,Lookup!$J$4:$K$34,2,FALSE)/Lookup!$J$2)*VLOOKUP($C24,Model!$A$2:$E$22,5,FALSE)*VLOOKUP($C24,Model!$A$2:$J$22,10,FALSE)</f>
        <v>#N/A</v>
      </c>
      <c r="AE24" s="503" t="e">
        <f>(VLOOKUP($H24,Lookup!$L$4:$M$15,2,FALSE)/Lookup!$L$2)*VLOOKUP($C24,Model!$A$2:$E$22,5,FALSE)*VLOOKUP($C24,Model!$A$2:$K$22,11,FALSE)</f>
        <v>#N/A</v>
      </c>
      <c r="AF24" s="503" t="e">
        <f ca="1">_xlfn.SWITCH(VLOOKUP($C24,Model!$A$2:$F$22,6,FALSE),8,(VLOOKUP($I24,Lookup!$N$17:$O$24,2,FALSE)/Lookup!$L$2)*VLOOKUP($C24,Model!$A$2:$E$22,5,FALSE)*VLOOKUP($C24,Model!$A$2:$K$22,11,FALSE),(VLOOKUP($I24,Lookup!$N$4:$O$15,2,FALSE)/Lookup!$L$2)*VLOOKUP($C24,Model!$A$2:$E$22,5,FALSE)*VLOOKUP($C24,Model!$A$2:$K$22,11,FALSE))</f>
        <v>#NAME?</v>
      </c>
      <c r="AG24" s="503" t="e">
        <f>(VLOOKUP($J24,Lookup!$P$4:$Q$15,2,FALSE)/Lookup!$P$2)*VLOOKUP($C24,Model!$A$2:$E$22,5,FALSE)*VLOOKUP($C24,Model!$A$2:$L$22,12,FALSE)</f>
        <v>#N/A</v>
      </c>
      <c r="AH24" s="503" t="e">
        <f ca="1">_xlfn.SWITCH(VLOOKUP($C24,Model!$A$2:$F$22,6,FALSE),8,(VLOOKUP($K24,Lookup!$R$15:$S$23,2,FALSE)/Lookup!$R$2)*VLOOKUP($C24,Model!$A$2:$E$22,5,FALSE)*VLOOKUP($C24,Model!$A$2:$M$22,13,FALSE),(VLOOKUP($K24,Lookup!$R$4:$S$12,2,FALSE)/Lookup!$R$2)*VLOOKUP($C24,Model!$A$2:$E$22,5,FALSE)*VLOOKUP($C24,Model!$A$2:$M$22,13,FALSE))</f>
        <v>#NAME?</v>
      </c>
      <c r="AI24" s="503" t="e">
        <f>(VLOOKUP($L24,Lookup!$V$4:$W$12,2,FALSE)/Lookup!$V$2)*VLOOKUP($C24,Model!$A$2:$E$22,5,FALSE)*VLOOKUP($C24,Model!$A$2:$N$22,14,FALSE)</f>
        <v>#N/A</v>
      </c>
      <c r="AJ24" s="503" t="e">
        <f>(VLOOKUP($M24,Lookup!$X$4:$Y$10,2,FALSE)/Lookup!$X$2)*VLOOKUP($C24,Model!$A$2:$E$22,5,FALSE)*VLOOKUP($C24,Model!$A$2:$O$22,15,FALSE)</f>
        <v>#N/A</v>
      </c>
      <c r="AK24" s="503" t="e">
        <f>(VLOOKUP($N24,Lookup!$Z$4:$AA$13,2,FALSE)/Lookup!$Z$2)*VLOOKUP($C24,Model!$A$2:$E$22,5,FALSE)*VLOOKUP($C24,Model!$A$2:$P$22,16,FALSE)</f>
        <v>#N/A</v>
      </c>
      <c r="AL24" s="503" t="e">
        <f>(VLOOKUP($O24,Lookup!$AB$4:$AC$13,2,FALSE)/Lookup!$AB$2)*VLOOKUP($C24,Model!$A$2:$E$22,5,FALSE)*VLOOKUP($C24,Model!$A$2:$Q$22,17,FALSE)</f>
        <v>#N/A</v>
      </c>
      <c r="AM24" s="503" t="e">
        <f>(VLOOKUP($P24,Lookup!$T$4:$U$8,2,FALSE)/Lookup!$T$2)*VLOOKUP($C24,Model!$A$2:$E$22,5,FALSE)*VLOOKUP($C24,Model!$A$2:$R$22,18,FALSE)</f>
        <v>#N/A</v>
      </c>
      <c r="AN24" s="503" t="e">
        <f>(VLOOKUP($Q24,Lookup!$AD$4:$AE$13,2,FALSE)/Lookup!$AD$2)*VLOOKUP($C24,Model!$A$2:$E$22,5,FALSE)*VLOOKUP($C24,Model!$A$2:$S$22,19,FALSE)</f>
        <v>#N/A</v>
      </c>
      <c r="AO24" s="503" t="e">
        <f>(VLOOKUP($R24,Lookup!$AF$4:$AG$8,2,FALSE)/Lookup!$AF$2)*VLOOKUP($C24,Model!$A$2:$E$22,5,FALSE)*VLOOKUP($C24,Model!$A$2:$T$22,20,FALSE)</f>
        <v>#N/A</v>
      </c>
      <c r="AP24" s="503" t="e">
        <f>(VLOOKUP($S24,Lookup!$AH$4:$AI$9,2,FALSE)/Lookup!$AH$2)*VLOOKUP($C24,Model!$A$2:$E$22,5,FALSE)*VLOOKUP($C24,Model!$A$2:$U$22,21,FALSE)</f>
        <v>#N/A</v>
      </c>
      <c r="AQ24" s="503" t="e">
        <f>(VLOOKUP($T24,Lookup!$AJ$4:$AK$12,2,FALSE)/Lookup!$AJ$2)*VLOOKUP($C24,Model!$A$2:$E$22,5,FALSE)*VLOOKUP($C24,Model!$A$2:$V$22,22,FALSE)</f>
        <v>#N/A</v>
      </c>
    </row>
    <row r="25" spans="1:43" x14ac:dyDescent="0.25">
      <c r="A25" s="69"/>
      <c r="B25" s="69"/>
      <c r="C25" s="69"/>
      <c r="D25" s="69"/>
      <c r="E25" s="69"/>
      <c r="F25" s="69"/>
      <c r="G25" s="69"/>
      <c r="H25" s="69"/>
      <c r="I25" s="70"/>
      <c r="J25" s="69"/>
      <c r="K25" s="69"/>
      <c r="L25" s="69"/>
      <c r="M25" s="69"/>
      <c r="N25" s="69"/>
      <c r="O25" s="72"/>
      <c r="P25" s="69"/>
      <c r="Q25" s="69"/>
      <c r="R25" s="69"/>
      <c r="S25" s="69"/>
      <c r="T25" s="69"/>
      <c r="U25" s="503">
        <f t="shared" ca="1" si="2"/>
        <v>0</v>
      </c>
      <c r="V25" s="508">
        <f t="shared" ca="1" si="1"/>
        <v>0</v>
      </c>
      <c r="W25" s="506"/>
      <c r="X25" s="506"/>
      <c r="Y25" s="506"/>
      <c r="Z25" s="502" t="e">
        <f>VLOOKUP($C25,Model!$A$2:$D$22,2,FALSE)</f>
        <v>#N/A</v>
      </c>
      <c r="AA25" s="503" t="e">
        <f>(VLOOKUP($D25,Lookup!$C$4:$D$36,2,FALSE)/Lookup!$C$2)*VLOOKUP($C25,Model!$A$2:$E$22,5,FALSE)*VLOOKUP($C25,Model!$A$2:$G$22,7,FALSE)</f>
        <v>#N/A</v>
      </c>
      <c r="AB25" s="503" t="e">
        <f>(VLOOKUP($E25,Lookup!$F$4:$G$8,2,FALSE)/Lookup!$F$2)*VLOOKUP($C25,Model!$A$2:$E$22,5,FALSE)*VLOOKUP($C25,Model!$A$2:$H$22,8,FALSE)</f>
        <v>#N/A</v>
      </c>
      <c r="AC25" s="503" t="e">
        <f>(VLOOKUP($F25,Lookup!$H$4:$I$26,2,FALSE)/Lookup!$H$2)*VLOOKUP($C25,Model!$A$2:$E$22,5,FALSE)*VLOOKUP($C25,Model!$A$2:$I$22,9,FALSE)</f>
        <v>#N/A</v>
      </c>
      <c r="AD25" s="503" t="e">
        <f>(VLOOKUP($G25,Lookup!$J$4:$K$34,2,FALSE)/Lookup!$J$2)*VLOOKUP($C25,Model!$A$2:$E$22,5,FALSE)*VLOOKUP($C25,Model!$A$2:$J$22,10,FALSE)</f>
        <v>#N/A</v>
      </c>
      <c r="AE25" s="503" t="e">
        <f>(VLOOKUP($H25,Lookup!$L$4:$M$15,2,FALSE)/Lookup!$L$2)*VLOOKUP($C25,Model!$A$2:$E$22,5,FALSE)*VLOOKUP($C25,Model!$A$2:$K$22,11,FALSE)</f>
        <v>#N/A</v>
      </c>
      <c r="AF25" s="503" t="e">
        <f ca="1">_xlfn.SWITCH(VLOOKUP($C25,Model!$A$2:$F$22,6,FALSE),8,(VLOOKUP($I25,Lookup!$N$17:$O$24,2,FALSE)/Lookup!$L$2)*VLOOKUP($C25,Model!$A$2:$E$22,5,FALSE)*VLOOKUP($C25,Model!$A$2:$K$22,11,FALSE),(VLOOKUP($I25,Lookup!$N$4:$O$15,2,FALSE)/Lookup!$L$2)*VLOOKUP($C25,Model!$A$2:$E$22,5,FALSE)*VLOOKUP($C25,Model!$A$2:$K$22,11,FALSE))</f>
        <v>#NAME?</v>
      </c>
      <c r="AG25" s="503" t="e">
        <f>(VLOOKUP($J25,Lookup!$P$4:$Q$15,2,FALSE)/Lookup!$P$2)*VLOOKUP($C25,Model!$A$2:$E$22,5,FALSE)*VLOOKUP($C25,Model!$A$2:$L$22,12,FALSE)</f>
        <v>#N/A</v>
      </c>
      <c r="AH25" s="503" t="e">
        <f ca="1">_xlfn.SWITCH(VLOOKUP($C25,Model!$A$2:$F$22,6,FALSE),8,(VLOOKUP($K25,Lookup!$R$15:$S$23,2,FALSE)/Lookup!$R$2)*VLOOKUP($C25,Model!$A$2:$E$22,5,FALSE)*VLOOKUP($C25,Model!$A$2:$M$22,13,FALSE),(VLOOKUP($K25,Lookup!$R$4:$S$12,2,FALSE)/Lookup!$R$2)*VLOOKUP($C25,Model!$A$2:$E$22,5,FALSE)*VLOOKUP($C25,Model!$A$2:$M$22,13,FALSE))</f>
        <v>#NAME?</v>
      </c>
      <c r="AI25" s="503" t="e">
        <f>(VLOOKUP($L25,Lookup!$V$4:$W$12,2,FALSE)/Lookup!$V$2)*VLOOKUP($C25,Model!$A$2:$E$22,5,FALSE)*VLOOKUP($C25,Model!$A$2:$N$22,14,FALSE)</f>
        <v>#N/A</v>
      </c>
      <c r="AJ25" s="503" t="e">
        <f>(VLOOKUP($M25,Lookup!$X$4:$Y$10,2,FALSE)/Lookup!$X$2)*VLOOKUP($C25,Model!$A$2:$E$22,5,FALSE)*VLOOKUP($C25,Model!$A$2:$O$22,15,FALSE)</f>
        <v>#N/A</v>
      </c>
      <c r="AK25" s="503" t="e">
        <f>(VLOOKUP($N25,Lookup!$Z$4:$AA$13,2,FALSE)/Lookup!$Z$2)*VLOOKUP($C25,Model!$A$2:$E$22,5,FALSE)*VLOOKUP($C25,Model!$A$2:$P$22,16,FALSE)</f>
        <v>#N/A</v>
      </c>
      <c r="AL25" s="503" t="e">
        <f>(VLOOKUP($O25,Lookup!$AB$4:$AC$13,2,FALSE)/Lookup!$AB$2)*VLOOKUP($C25,Model!$A$2:$E$22,5,FALSE)*VLOOKUP($C25,Model!$A$2:$Q$22,17,FALSE)</f>
        <v>#N/A</v>
      </c>
      <c r="AM25" s="503" t="e">
        <f>(VLOOKUP($P25,Lookup!$T$4:$U$8,2,FALSE)/Lookup!$T$2)*VLOOKUP($C25,Model!$A$2:$E$22,5,FALSE)*VLOOKUP($C25,Model!$A$2:$R$22,18,FALSE)</f>
        <v>#N/A</v>
      </c>
      <c r="AN25" s="503" t="e">
        <f>(VLOOKUP($Q25,Lookup!$AD$4:$AE$13,2,FALSE)/Lookup!$AD$2)*VLOOKUP($C25,Model!$A$2:$E$22,5,FALSE)*VLOOKUP($C25,Model!$A$2:$S$22,19,FALSE)</f>
        <v>#N/A</v>
      </c>
      <c r="AO25" s="503" t="e">
        <f>(VLOOKUP($R25,Lookup!$AF$4:$AG$8,2,FALSE)/Lookup!$AF$2)*VLOOKUP($C25,Model!$A$2:$E$22,5,FALSE)*VLOOKUP($C25,Model!$A$2:$T$22,20,FALSE)</f>
        <v>#N/A</v>
      </c>
      <c r="AP25" s="503" t="e">
        <f>(VLOOKUP($S25,Lookup!$AH$4:$AI$9,2,FALSE)/Lookup!$AH$2)*VLOOKUP($C25,Model!$A$2:$E$22,5,FALSE)*VLOOKUP($C25,Model!$A$2:$U$22,21,FALSE)</f>
        <v>#N/A</v>
      </c>
      <c r="AQ25" s="503" t="e">
        <f>(VLOOKUP($T25,Lookup!$AJ$4:$AK$12,2,FALSE)/Lookup!$AJ$2)*VLOOKUP($C25,Model!$A$2:$E$22,5,FALSE)*VLOOKUP($C25,Model!$A$2:$V$22,22,FALSE)</f>
        <v>#N/A</v>
      </c>
    </row>
    <row r="26" spans="1:43" x14ac:dyDescent="0.25">
      <c r="A26" s="69"/>
      <c r="B26" s="69"/>
      <c r="C26" s="69"/>
      <c r="D26" s="69"/>
      <c r="E26" s="69"/>
      <c r="F26" s="69"/>
      <c r="G26" s="69"/>
      <c r="H26" s="69"/>
      <c r="I26" s="70"/>
      <c r="J26" s="69"/>
      <c r="K26" s="69"/>
      <c r="L26" s="69"/>
      <c r="M26" s="69"/>
      <c r="N26" s="69"/>
      <c r="O26" s="72"/>
      <c r="P26" s="69"/>
      <c r="Q26" s="69"/>
      <c r="R26" s="69"/>
      <c r="S26" s="69"/>
      <c r="T26" s="69"/>
      <c r="U26" s="503">
        <f t="shared" ca="1" si="2"/>
        <v>0</v>
      </c>
      <c r="V26" s="508">
        <f t="shared" ca="1" si="1"/>
        <v>0</v>
      </c>
      <c r="W26" s="506"/>
      <c r="X26" s="506"/>
      <c r="Y26" s="506"/>
      <c r="Z26" s="502" t="e">
        <f>VLOOKUP($C26,Model!$A$2:$D$22,2,FALSE)</f>
        <v>#N/A</v>
      </c>
      <c r="AA26" s="503" t="e">
        <f>(VLOOKUP($D26,Lookup!$C$4:$D$36,2,FALSE)/Lookup!$C$2)*VLOOKUP($C26,Model!$A$2:$E$22,5,FALSE)*VLOOKUP($C26,Model!$A$2:$G$22,7,FALSE)</f>
        <v>#N/A</v>
      </c>
      <c r="AB26" s="503" t="e">
        <f>(VLOOKUP($E26,Lookup!$F$4:$G$8,2,FALSE)/Lookup!$F$2)*VLOOKUP($C26,Model!$A$2:$E$22,5,FALSE)*VLOOKUP($C26,Model!$A$2:$H$22,8,FALSE)</f>
        <v>#N/A</v>
      </c>
      <c r="AC26" s="503" t="e">
        <f>(VLOOKUP($F26,Lookup!$H$4:$I$26,2,FALSE)/Lookup!$H$2)*VLOOKUP($C26,Model!$A$2:$E$22,5,FALSE)*VLOOKUP($C26,Model!$A$2:$I$22,9,FALSE)</f>
        <v>#N/A</v>
      </c>
      <c r="AD26" s="503" t="e">
        <f>(VLOOKUP($G26,Lookup!$J$4:$K$34,2,FALSE)/Lookup!$J$2)*VLOOKUP($C26,Model!$A$2:$E$22,5,FALSE)*VLOOKUP($C26,Model!$A$2:$J$22,10,FALSE)</f>
        <v>#N/A</v>
      </c>
      <c r="AE26" s="503" t="e">
        <f>(VLOOKUP($H26,Lookup!$L$4:$M$15,2,FALSE)/Lookup!$L$2)*VLOOKUP($C26,Model!$A$2:$E$22,5,FALSE)*VLOOKUP($C26,Model!$A$2:$K$22,11,FALSE)</f>
        <v>#N/A</v>
      </c>
      <c r="AF26" s="503" t="e">
        <f ca="1">_xlfn.SWITCH(VLOOKUP($C26,Model!$A$2:$F$22,6,FALSE),8,(VLOOKUP($I26,Lookup!$N$17:$O$24,2,FALSE)/Lookup!$L$2)*VLOOKUP($C26,Model!$A$2:$E$22,5,FALSE)*VLOOKUP($C26,Model!$A$2:$K$22,11,FALSE),(VLOOKUP($I26,Lookup!$N$4:$O$15,2,FALSE)/Lookup!$L$2)*VLOOKUP($C26,Model!$A$2:$E$22,5,FALSE)*VLOOKUP($C26,Model!$A$2:$K$22,11,FALSE))</f>
        <v>#NAME?</v>
      </c>
      <c r="AG26" s="503" t="e">
        <f>(VLOOKUP($J26,Lookup!$P$4:$Q$15,2,FALSE)/Lookup!$P$2)*VLOOKUP($C26,Model!$A$2:$E$22,5,FALSE)*VLOOKUP($C26,Model!$A$2:$L$22,12,FALSE)</f>
        <v>#N/A</v>
      </c>
      <c r="AH26" s="503" t="e">
        <f ca="1">_xlfn.SWITCH(VLOOKUP($C26,Model!$A$2:$F$22,6,FALSE),8,(VLOOKUP($K26,Lookup!$R$15:$S$23,2,FALSE)/Lookup!$R$2)*VLOOKUP($C26,Model!$A$2:$E$22,5,FALSE)*VLOOKUP($C26,Model!$A$2:$M$22,13,FALSE),(VLOOKUP($K26,Lookup!$R$4:$S$12,2,FALSE)/Lookup!$R$2)*VLOOKUP($C26,Model!$A$2:$E$22,5,FALSE)*VLOOKUP($C26,Model!$A$2:$M$22,13,FALSE))</f>
        <v>#NAME?</v>
      </c>
      <c r="AI26" s="503" t="e">
        <f>(VLOOKUP($L26,Lookup!$V$4:$W$12,2,FALSE)/Lookup!$V$2)*VLOOKUP($C26,Model!$A$2:$E$22,5,FALSE)*VLOOKUP($C26,Model!$A$2:$N$22,14,FALSE)</f>
        <v>#N/A</v>
      </c>
      <c r="AJ26" s="503" t="e">
        <f>(VLOOKUP($M26,Lookup!$X$4:$Y$10,2,FALSE)/Lookup!$X$2)*VLOOKUP($C26,Model!$A$2:$E$22,5,FALSE)*VLOOKUP($C26,Model!$A$2:$O$22,15,FALSE)</f>
        <v>#N/A</v>
      </c>
      <c r="AK26" s="503" t="e">
        <f>(VLOOKUP($N26,Lookup!$Z$4:$AA$13,2,FALSE)/Lookup!$Z$2)*VLOOKUP($C26,Model!$A$2:$E$22,5,FALSE)*VLOOKUP($C26,Model!$A$2:$P$22,16,FALSE)</f>
        <v>#N/A</v>
      </c>
      <c r="AL26" s="503" t="e">
        <f>(VLOOKUP($O26,Lookup!$AB$4:$AC$13,2,FALSE)/Lookup!$AB$2)*VLOOKUP($C26,Model!$A$2:$E$22,5,FALSE)*VLOOKUP($C26,Model!$A$2:$Q$22,17,FALSE)</f>
        <v>#N/A</v>
      </c>
      <c r="AM26" s="503" t="e">
        <f>(VLOOKUP($P26,Lookup!$T$4:$U$8,2,FALSE)/Lookup!$T$2)*VLOOKUP($C26,Model!$A$2:$E$22,5,FALSE)*VLOOKUP($C26,Model!$A$2:$R$22,18,FALSE)</f>
        <v>#N/A</v>
      </c>
      <c r="AN26" s="503" t="e">
        <f>(VLOOKUP($Q26,Lookup!$AD$4:$AE$13,2,FALSE)/Lookup!$AD$2)*VLOOKUP($C26,Model!$A$2:$E$22,5,FALSE)*VLOOKUP($C26,Model!$A$2:$S$22,19,FALSE)</f>
        <v>#N/A</v>
      </c>
      <c r="AO26" s="503" t="e">
        <f>(VLOOKUP($R26,Lookup!$AF$4:$AG$8,2,FALSE)/Lookup!$AF$2)*VLOOKUP($C26,Model!$A$2:$E$22,5,FALSE)*VLOOKUP($C26,Model!$A$2:$T$22,20,FALSE)</f>
        <v>#N/A</v>
      </c>
      <c r="AP26" s="503" t="e">
        <f>(VLOOKUP($S26,Lookup!$AH$4:$AI$9,2,FALSE)/Lookup!$AH$2)*VLOOKUP($C26,Model!$A$2:$E$22,5,FALSE)*VLOOKUP($C26,Model!$A$2:$U$22,21,FALSE)</f>
        <v>#N/A</v>
      </c>
      <c r="AQ26" s="503" t="e">
        <f>(VLOOKUP($T26,Lookup!$AJ$4:$AK$12,2,FALSE)/Lookup!$AJ$2)*VLOOKUP($C26,Model!$A$2:$E$22,5,FALSE)*VLOOKUP($C26,Model!$A$2:$V$22,22,FALSE)</f>
        <v>#N/A</v>
      </c>
    </row>
    <row r="27" spans="1:43" x14ac:dyDescent="0.25">
      <c r="A27" s="69"/>
      <c r="B27" s="69"/>
      <c r="C27" s="69"/>
      <c r="D27" s="69"/>
      <c r="E27" s="69"/>
      <c r="F27" s="69"/>
      <c r="G27" s="69"/>
      <c r="H27" s="69"/>
      <c r="I27" s="70"/>
      <c r="J27" s="69"/>
      <c r="K27" s="69"/>
      <c r="L27" s="69"/>
      <c r="M27" s="69"/>
      <c r="N27" s="69"/>
      <c r="O27" s="72"/>
      <c r="P27" s="69"/>
      <c r="Q27" s="69"/>
      <c r="R27" s="69"/>
      <c r="S27" s="69"/>
      <c r="T27" s="69"/>
      <c r="U27" s="503">
        <f t="shared" ca="1" si="2"/>
        <v>0</v>
      </c>
      <c r="V27" s="508">
        <f t="shared" ca="1" si="1"/>
        <v>0</v>
      </c>
      <c r="W27" s="506"/>
      <c r="X27" s="506"/>
      <c r="Y27" s="506"/>
      <c r="Z27" s="502" t="e">
        <f>VLOOKUP($C27,Model!$A$2:$D$22,2,FALSE)</f>
        <v>#N/A</v>
      </c>
      <c r="AA27" s="503" t="e">
        <f>(VLOOKUP($D27,Lookup!$C$4:$D$36,2,FALSE)/Lookup!$C$2)*VLOOKUP($C27,Model!$A$2:$E$22,5,FALSE)*VLOOKUP($C27,Model!$A$2:$G$22,7,FALSE)</f>
        <v>#N/A</v>
      </c>
      <c r="AB27" s="503" t="e">
        <f>(VLOOKUP($E27,Lookup!$F$4:$G$8,2,FALSE)/Lookup!$F$2)*VLOOKUP($C27,Model!$A$2:$E$22,5,FALSE)*VLOOKUP($C27,Model!$A$2:$H$22,8,FALSE)</f>
        <v>#N/A</v>
      </c>
      <c r="AC27" s="503" t="e">
        <f>(VLOOKUP($F27,Lookup!$H$4:$I$26,2,FALSE)/Lookup!$H$2)*VLOOKUP($C27,Model!$A$2:$E$22,5,FALSE)*VLOOKUP($C27,Model!$A$2:$I$22,9,FALSE)</f>
        <v>#N/A</v>
      </c>
      <c r="AD27" s="503" t="e">
        <f>(VLOOKUP($G27,Lookup!$J$4:$K$34,2,FALSE)/Lookup!$J$2)*VLOOKUP($C27,Model!$A$2:$E$22,5,FALSE)*VLOOKUP($C27,Model!$A$2:$J$22,10,FALSE)</f>
        <v>#N/A</v>
      </c>
      <c r="AE27" s="503" t="e">
        <f>(VLOOKUP($H27,Lookup!$L$4:$M$15,2,FALSE)/Lookup!$L$2)*VLOOKUP($C27,Model!$A$2:$E$22,5,FALSE)*VLOOKUP($C27,Model!$A$2:$K$22,11,FALSE)</f>
        <v>#N/A</v>
      </c>
      <c r="AF27" s="503" t="e">
        <f ca="1">_xlfn.SWITCH(VLOOKUP($C27,Model!$A$2:$F$22,6,FALSE),8,(VLOOKUP($I27,Lookup!$N$17:$O$24,2,FALSE)/Lookup!$L$2)*VLOOKUP($C27,Model!$A$2:$E$22,5,FALSE)*VLOOKUP($C27,Model!$A$2:$K$22,11,FALSE),(VLOOKUP($I27,Lookup!$N$4:$O$15,2,FALSE)/Lookup!$L$2)*VLOOKUP($C27,Model!$A$2:$E$22,5,FALSE)*VLOOKUP($C27,Model!$A$2:$K$22,11,FALSE))</f>
        <v>#NAME?</v>
      </c>
      <c r="AG27" s="503" t="e">
        <f>(VLOOKUP($J27,Lookup!$P$4:$Q$15,2,FALSE)/Lookup!$P$2)*VLOOKUP($C27,Model!$A$2:$E$22,5,FALSE)*VLOOKUP($C27,Model!$A$2:$L$22,12,FALSE)</f>
        <v>#N/A</v>
      </c>
      <c r="AH27" s="503" t="e">
        <f ca="1">_xlfn.SWITCH(VLOOKUP($C27,Model!$A$2:$F$22,6,FALSE),8,(VLOOKUP($K27,Lookup!$R$15:$S$23,2,FALSE)/Lookup!$R$2)*VLOOKUP($C27,Model!$A$2:$E$22,5,FALSE)*VLOOKUP($C27,Model!$A$2:$M$22,13,FALSE),(VLOOKUP($K27,Lookup!$R$4:$S$12,2,FALSE)/Lookup!$R$2)*VLOOKUP($C27,Model!$A$2:$E$22,5,FALSE)*VLOOKUP($C27,Model!$A$2:$M$22,13,FALSE))</f>
        <v>#NAME?</v>
      </c>
      <c r="AI27" s="503" t="e">
        <f>(VLOOKUP($L27,Lookup!$V$4:$W$12,2,FALSE)/Lookup!$V$2)*VLOOKUP($C27,Model!$A$2:$E$22,5,FALSE)*VLOOKUP($C27,Model!$A$2:$N$22,14,FALSE)</f>
        <v>#N/A</v>
      </c>
      <c r="AJ27" s="503" t="e">
        <f>(VLOOKUP($M27,Lookup!$X$4:$Y$10,2,FALSE)/Lookup!$X$2)*VLOOKUP($C27,Model!$A$2:$E$22,5,FALSE)*VLOOKUP($C27,Model!$A$2:$O$22,15,FALSE)</f>
        <v>#N/A</v>
      </c>
      <c r="AK27" s="503" t="e">
        <f>(VLOOKUP($N27,Lookup!$Z$4:$AA$13,2,FALSE)/Lookup!$Z$2)*VLOOKUP($C27,Model!$A$2:$E$22,5,FALSE)*VLOOKUP($C27,Model!$A$2:$P$22,16,FALSE)</f>
        <v>#N/A</v>
      </c>
      <c r="AL27" s="503" t="e">
        <f>(VLOOKUP($O27,Lookup!$AB$4:$AC$13,2,FALSE)/Lookup!$AB$2)*VLOOKUP($C27,Model!$A$2:$E$22,5,FALSE)*VLOOKUP($C27,Model!$A$2:$Q$22,17,FALSE)</f>
        <v>#N/A</v>
      </c>
      <c r="AM27" s="503" t="e">
        <f>(VLOOKUP($P27,Lookup!$T$4:$U$8,2,FALSE)/Lookup!$T$2)*VLOOKUP($C27,Model!$A$2:$E$22,5,FALSE)*VLOOKUP($C27,Model!$A$2:$R$22,18,FALSE)</f>
        <v>#N/A</v>
      </c>
      <c r="AN27" s="503" t="e">
        <f>(VLOOKUP($Q27,Lookup!$AD$4:$AE$13,2,FALSE)/Lookup!$AD$2)*VLOOKUP($C27,Model!$A$2:$E$22,5,FALSE)*VLOOKUP($C27,Model!$A$2:$S$22,19,FALSE)</f>
        <v>#N/A</v>
      </c>
      <c r="AO27" s="503" t="e">
        <f>(VLOOKUP($R27,Lookup!$AF$4:$AG$8,2,FALSE)/Lookup!$AF$2)*VLOOKUP($C27,Model!$A$2:$E$22,5,FALSE)*VLOOKUP($C27,Model!$A$2:$T$22,20,FALSE)</f>
        <v>#N/A</v>
      </c>
      <c r="AP27" s="503" t="e">
        <f>(VLOOKUP($S27,Lookup!$AH$4:$AI$9,2,FALSE)/Lookup!$AH$2)*VLOOKUP($C27,Model!$A$2:$E$22,5,FALSE)*VLOOKUP($C27,Model!$A$2:$U$22,21,FALSE)</f>
        <v>#N/A</v>
      </c>
      <c r="AQ27" s="503" t="e">
        <f>(VLOOKUP($T27,Lookup!$AJ$4:$AK$12,2,FALSE)/Lookup!$AJ$2)*VLOOKUP($C27,Model!$A$2:$E$22,5,FALSE)*VLOOKUP($C27,Model!$A$2:$V$22,22,FALSE)</f>
        <v>#N/A</v>
      </c>
    </row>
    <row r="28" spans="1:43" x14ac:dyDescent="0.25">
      <c r="A28" s="69"/>
      <c r="B28" s="69"/>
      <c r="C28" s="69"/>
      <c r="D28" s="69"/>
      <c r="E28" s="69"/>
      <c r="F28" s="69"/>
      <c r="G28" s="69"/>
      <c r="H28" s="69"/>
      <c r="I28" s="70"/>
      <c r="J28" s="69"/>
      <c r="K28" s="69"/>
      <c r="L28" s="69"/>
      <c r="M28" s="69"/>
      <c r="N28" s="69"/>
      <c r="O28" s="72"/>
      <c r="P28" s="69"/>
      <c r="Q28" s="69"/>
      <c r="R28" s="69"/>
      <c r="S28" s="69"/>
      <c r="T28" s="69"/>
      <c r="U28" s="503">
        <f t="shared" ca="1" si="2"/>
        <v>0</v>
      </c>
      <c r="V28" s="508">
        <f t="shared" ca="1" si="1"/>
        <v>0</v>
      </c>
      <c r="W28" s="506"/>
      <c r="X28" s="506"/>
      <c r="Y28" s="506"/>
      <c r="Z28" s="502" t="e">
        <f>VLOOKUP($C28,Model!$A$2:$D$22,2,FALSE)</f>
        <v>#N/A</v>
      </c>
      <c r="AA28" s="503" t="e">
        <f>(VLOOKUP($D28,Lookup!$C$4:$D$36,2,FALSE)/Lookup!$C$2)*VLOOKUP($C28,Model!$A$2:$E$22,5,FALSE)*VLOOKUP($C28,Model!$A$2:$G$22,7,FALSE)</f>
        <v>#N/A</v>
      </c>
      <c r="AB28" s="503" t="e">
        <f>(VLOOKUP($E28,Lookup!$F$4:$G$8,2,FALSE)/Lookup!$F$2)*VLOOKUP($C28,Model!$A$2:$E$22,5,FALSE)*VLOOKUP($C28,Model!$A$2:$H$22,8,FALSE)</f>
        <v>#N/A</v>
      </c>
      <c r="AC28" s="503" t="e">
        <f>(VLOOKUP($F28,Lookup!$H$4:$I$26,2,FALSE)/Lookup!$H$2)*VLOOKUP($C28,Model!$A$2:$E$22,5,FALSE)*VLOOKUP($C28,Model!$A$2:$I$22,9,FALSE)</f>
        <v>#N/A</v>
      </c>
      <c r="AD28" s="503" t="e">
        <f>(VLOOKUP($G28,Lookup!$J$4:$K$34,2,FALSE)/Lookup!$J$2)*VLOOKUP($C28,Model!$A$2:$E$22,5,FALSE)*VLOOKUP($C28,Model!$A$2:$J$22,10,FALSE)</f>
        <v>#N/A</v>
      </c>
      <c r="AE28" s="503" t="e">
        <f>(VLOOKUP($H28,Lookup!$L$4:$M$15,2,FALSE)/Lookup!$L$2)*VLOOKUP($C28,Model!$A$2:$E$22,5,FALSE)*VLOOKUP($C28,Model!$A$2:$K$22,11,FALSE)</f>
        <v>#N/A</v>
      </c>
      <c r="AF28" s="503" t="e">
        <f ca="1">_xlfn.SWITCH(VLOOKUP($C28,Model!$A$2:$F$22,6,FALSE),8,(VLOOKUP($I28,Lookup!$N$17:$O$24,2,FALSE)/Lookup!$L$2)*VLOOKUP($C28,Model!$A$2:$E$22,5,FALSE)*VLOOKUP($C28,Model!$A$2:$K$22,11,FALSE),(VLOOKUP($I28,Lookup!$N$4:$O$15,2,FALSE)/Lookup!$L$2)*VLOOKUP($C28,Model!$A$2:$E$22,5,FALSE)*VLOOKUP($C28,Model!$A$2:$K$22,11,FALSE))</f>
        <v>#NAME?</v>
      </c>
      <c r="AG28" s="503" t="e">
        <f>(VLOOKUP($J28,Lookup!$P$4:$Q$15,2,FALSE)/Lookup!$P$2)*VLOOKUP($C28,Model!$A$2:$E$22,5,FALSE)*VLOOKUP($C28,Model!$A$2:$L$22,12,FALSE)</f>
        <v>#N/A</v>
      </c>
      <c r="AH28" s="503" t="e">
        <f ca="1">_xlfn.SWITCH(VLOOKUP($C28,Model!$A$2:$F$22,6,FALSE),8,(VLOOKUP($K28,Lookup!$R$15:$S$23,2,FALSE)/Lookup!$R$2)*VLOOKUP($C28,Model!$A$2:$E$22,5,FALSE)*VLOOKUP($C28,Model!$A$2:$M$22,13,FALSE),(VLOOKUP($K28,Lookup!$R$4:$S$12,2,FALSE)/Lookup!$R$2)*VLOOKUP($C28,Model!$A$2:$E$22,5,FALSE)*VLOOKUP($C28,Model!$A$2:$M$22,13,FALSE))</f>
        <v>#NAME?</v>
      </c>
      <c r="AI28" s="503" t="e">
        <f>(VLOOKUP($L28,Lookup!$V$4:$W$12,2,FALSE)/Lookup!$V$2)*VLOOKUP($C28,Model!$A$2:$E$22,5,FALSE)*VLOOKUP($C28,Model!$A$2:$N$22,14,FALSE)</f>
        <v>#N/A</v>
      </c>
      <c r="AJ28" s="503" t="e">
        <f>(VLOOKUP($M28,Lookup!$X$4:$Y$10,2,FALSE)/Lookup!$X$2)*VLOOKUP($C28,Model!$A$2:$E$22,5,FALSE)*VLOOKUP($C28,Model!$A$2:$O$22,15,FALSE)</f>
        <v>#N/A</v>
      </c>
      <c r="AK28" s="503" t="e">
        <f>(VLOOKUP($N28,Lookup!$Z$4:$AA$13,2,FALSE)/Lookup!$Z$2)*VLOOKUP($C28,Model!$A$2:$E$22,5,FALSE)*VLOOKUP($C28,Model!$A$2:$P$22,16,FALSE)</f>
        <v>#N/A</v>
      </c>
      <c r="AL28" s="503" t="e">
        <f>(VLOOKUP($O28,Lookup!$AB$4:$AC$13,2,FALSE)/Lookup!$AB$2)*VLOOKUP($C28,Model!$A$2:$E$22,5,FALSE)*VLOOKUP($C28,Model!$A$2:$Q$22,17,FALSE)</f>
        <v>#N/A</v>
      </c>
      <c r="AM28" s="503" t="e">
        <f>(VLOOKUP($P28,Lookup!$T$4:$U$8,2,FALSE)/Lookup!$T$2)*VLOOKUP($C28,Model!$A$2:$E$22,5,FALSE)*VLOOKUP($C28,Model!$A$2:$R$22,18,FALSE)</f>
        <v>#N/A</v>
      </c>
      <c r="AN28" s="503" t="e">
        <f>(VLOOKUP($Q28,Lookup!$AD$4:$AE$13,2,FALSE)/Lookup!$AD$2)*VLOOKUP($C28,Model!$A$2:$E$22,5,FALSE)*VLOOKUP($C28,Model!$A$2:$S$22,19,FALSE)</f>
        <v>#N/A</v>
      </c>
      <c r="AO28" s="503" t="e">
        <f>(VLOOKUP($R28,Lookup!$AF$4:$AG$8,2,FALSE)/Lookup!$AF$2)*VLOOKUP($C28,Model!$A$2:$E$22,5,FALSE)*VLOOKUP($C28,Model!$A$2:$T$22,20,FALSE)</f>
        <v>#N/A</v>
      </c>
      <c r="AP28" s="503" t="e">
        <f>(VLOOKUP($S28,Lookup!$AH$4:$AI$9,2,FALSE)/Lookup!$AH$2)*VLOOKUP($C28,Model!$A$2:$E$22,5,FALSE)*VLOOKUP($C28,Model!$A$2:$U$22,21,FALSE)</f>
        <v>#N/A</v>
      </c>
      <c r="AQ28" s="503" t="e">
        <f>(VLOOKUP($T28,Lookup!$AJ$4:$AK$12,2,FALSE)/Lookup!$AJ$2)*VLOOKUP($C28,Model!$A$2:$E$22,5,FALSE)*VLOOKUP($C28,Model!$A$2:$V$22,22,FALSE)</f>
        <v>#N/A</v>
      </c>
    </row>
    <row r="29" spans="1:43" x14ac:dyDescent="0.25">
      <c r="A29" s="69"/>
      <c r="B29" s="69"/>
      <c r="C29" s="69"/>
      <c r="D29" s="69"/>
      <c r="E29" s="69"/>
      <c r="F29" s="69"/>
      <c r="G29" s="69"/>
      <c r="H29" s="69"/>
      <c r="I29" s="70"/>
      <c r="J29" s="69"/>
      <c r="K29" s="69"/>
      <c r="L29" s="69"/>
      <c r="M29" s="69"/>
      <c r="N29" s="69"/>
      <c r="O29" s="72"/>
      <c r="P29" s="69"/>
      <c r="Q29" s="69"/>
      <c r="R29" s="69"/>
      <c r="S29" s="69"/>
      <c r="T29" s="69"/>
      <c r="U29" s="503">
        <f t="shared" ca="1" si="2"/>
        <v>0</v>
      </c>
      <c r="V29" s="508">
        <f t="shared" ca="1" si="1"/>
        <v>0</v>
      </c>
      <c r="W29" s="506"/>
      <c r="X29" s="506"/>
      <c r="Y29" s="506"/>
      <c r="Z29" s="502" t="e">
        <f>VLOOKUP($C29,Model!$A$2:$D$22,2,FALSE)</f>
        <v>#N/A</v>
      </c>
      <c r="AA29" s="503" t="e">
        <f>(VLOOKUP($D29,Lookup!$C$4:$D$36,2,FALSE)/Lookup!$C$2)*VLOOKUP($C29,Model!$A$2:$E$22,5,FALSE)*VLOOKUP($C29,Model!$A$2:$G$22,7,FALSE)</f>
        <v>#N/A</v>
      </c>
      <c r="AB29" s="503" t="e">
        <f>(VLOOKUP($E29,Lookup!$F$4:$G$8,2,FALSE)/Lookup!$F$2)*VLOOKUP($C29,Model!$A$2:$E$22,5,FALSE)*VLOOKUP($C29,Model!$A$2:$H$22,8,FALSE)</f>
        <v>#N/A</v>
      </c>
      <c r="AC29" s="503" t="e">
        <f>(VLOOKUP($F29,Lookup!$H$4:$I$26,2,FALSE)/Lookup!$H$2)*VLOOKUP($C29,Model!$A$2:$E$22,5,FALSE)*VLOOKUP($C29,Model!$A$2:$I$22,9,FALSE)</f>
        <v>#N/A</v>
      </c>
      <c r="AD29" s="503" t="e">
        <f>(VLOOKUP($G29,Lookup!$J$4:$K$34,2,FALSE)/Lookup!$J$2)*VLOOKUP($C29,Model!$A$2:$E$22,5,FALSE)*VLOOKUP($C29,Model!$A$2:$J$22,10,FALSE)</f>
        <v>#N/A</v>
      </c>
      <c r="AE29" s="503" t="e">
        <f>(VLOOKUP($H29,Lookup!$L$4:$M$15,2,FALSE)/Lookup!$L$2)*VLOOKUP($C29,Model!$A$2:$E$22,5,FALSE)*VLOOKUP($C29,Model!$A$2:$K$22,11,FALSE)</f>
        <v>#N/A</v>
      </c>
      <c r="AF29" s="503" t="e">
        <f ca="1">_xlfn.SWITCH(VLOOKUP($C29,Model!$A$2:$F$22,6,FALSE),8,(VLOOKUP($I29,Lookup!$N$17:$O$24,2,FALSE)/Lookup!$L$2)*VLOOKUP($C29,Model!$A$2:$E$22,5,FALSE)*VLOOKUP($C29,Model!$A$2:$K$22,11,FALSE),(VLOOKUP($I29,Lookup!$N$4:$O$15,2,FALSE)/Lookup!$L$2)*VLOOKUP($C29,Model!$A$2:$E$22,5,FALSE)*VLOOKUP($C29,Model!$A$2:$K$22,11,FALSE))</f>
        <v>#NAME?</v>
      </c>
      <c r="AG29" s="503" t="e">
        <f>(VLOOKUP($J29,Lookup!$P$4:$Q$15,2,FALSE)/Lookup!$P$2)*VLOOKUP($C29,Model!$A$2:$E$22,5,FALSE)*VLOOKUP($C29,Model!$A$2:$L$22,12,FALSE)</f>
        <v>#N/A</v>
      </c>
      <c r="AH29" s="503" t="e">
        <f ca="1">_xlfn.SWITCH(VLOOKUP($C29,Model!$A$2:$F$22,6,FALSE),8,(VLOOKUP($K29,Lookup!$R$15:$S$23,2,FALSE)/Lookup!$R$2)*VLOOKUP($C29,Model!$A$2:$E$22,5,FALSE)*VLOOKUP($C29,Model!$A$2:$M$22,13,FALSE),(VLOOKUP($K29,Lookup!$R$4:$S$12,2,FALSE)/Lookup!$R$2)*VLOOKUP($C29,Model!$A$2:$E$22,5,FALSE)*VLOOKUP($C29,Model!$A$2:$M$22,13,FALSE))</f>
        <v>#NAME?</v>
      </c>
      <c r="AI29" s="503" t="e">
        <f>(VLOOKUP($L29,Lookup!$V$4:$W$12,2,FALSE)/Lookup!$V$2)*VLOOKUP($C29,Model!$A$2:$E$22,5,FALSE)*VLOOKUP($C29,Model!$A$2:$N$22,14,FALSE)</f>
        <v>#N/A</v>
      </c>
      <c r="AJ29" s="503" t="e">
        <f>(VLOOKUP($M29,Lookup!$X$4:$Y$10,2,FALSE)/Lookup!$X$2)*VLOOKUP($C29,Model!$A$2:$E$22,5,FALSE)*VLOOKUP($C29,Model!$A$2:$O$22,15,FALSE)</f>
        <v>#N/A</v>
      </c>
      <c r="AK29" s="503" t="e">
        <f>(VLOOKUP($N29,Lookup!$Z$4:$AA$13,2,FALSE)/Lookup!$Z$2)*VLOOKUP($C29,Model!$A$2:$E$22,5,FALSE)*VLOOKUP($C29,Model!$A$2:$P$22,16,FALSE)</f>
        <v>#N/A</v>
      </c>
      <c r="AL29" s="503" t="e">
        <f>(VLOOKUP($O29,Lookup!$AB$4:$AC$13,2,FALSE)/Lookup!$AB$2)*VLOOKUP($C29,Model!$A$2:$E$22,5,FALSE)*VLOOKUP($C29,Model!$A$2:$Q$22,17,FALSE)</f>
        <v>#N/A</v>
      </c>
      <c r="AM29" s="503" t="e">
        <f>(VLOOKUP($P29,Lookup!$T$4:$U$8,2,FALSE)/Lookup!$T$2)*VLOOKUP($C29,Model!$A$2:$E$22,5,FALSE)*VLOOKUP($C29,Model!$A$2:$R$22,18,FALSE)</f>
        <v>#N/A</v>
      </c>
      <c r="AN29" s="503" t="e">
        <f>(VLOOKUP($Q29,Lookup!$AD$4:$AE$13,2,FALSE)/Lookup!$AD$2)*VLOOKUP($C29,Model!$A$2:$E$22,5,FALSE)*VLOOKUP($C29,Model!$A$2:$S$22,19,FALSE)</f>
        <v>#N/A</v>
      </c>
      <c r="AO29" s="503" t="e">
        <f>(VLOOKUP($R29,Lookup!$AF$4:$AG$8,2,FALSE)/Lookup!$AF$2)*VLOOKUP($C29,Model!$A$2:$E$22,5,FALSE)*VLOOKUP($C29,Model!$A$2:$T$22,20,FALSE)</f>
        <v>#N/A</v>
      </c>
      <c r="AP29" s="503" t="e">
        <f>(VLOOKUP($S29,Lookup!$AH$4:$AI$9,2,FALSE)/Lookup!$AH$2)*VLOOKUP($C29,Model!$A$2:$E$22,5,FALSE)*VLOOKUP($C29,Model!$A$2:$U$22,21,FALSE)</f>
        <v>#N/A</v>
      </c>
      <c r="AQ29" s="503" t="e">
        <f>(VLOOKUP($T29,Lookup!$AJ$4:$AK$12,2,FALSE)/Lookup!$AJ$2)*VLOOKUP($C29,Model!$A$2:$E$22,5,FALSE)*VLOOKUP($C29,Model!$A$2:$V$22,22,FALSE)</f>
        <v>#N/A</v>
      </c>
    </row>
    <row r="30" spans="1:43" x14ac:dyDescent="0.25">
      <c r="A30" s="69"/>
      <c r="B30" s="69"/>
      <c r="C30" s="69"/>
      <c r="D30" s="69"/>
      <c r="E30" s="69"/>
      <c r="F30" s="69"/>
      <c r="G30" s="69"/>
      <c r="H30" s="69"/>
      <c r="I30" s="70"/>
      <c r="J30" s="69"/>
      <c r="K30" s="69"/>
      <c r="L30" s="69"/>
      <c r="M30" s="69"/>
      <c r="N30" s="69"/>
      <c r="O30" s="72"/>
      <c r="P30" s="69"/>
      <c r="Q30" s="69"/>
      <c r="R30" s="69"/>
      <c r="S30" s="69"/>
      <c r="T30" s="69"/>
      <c r="U30" s="503">
        <f t="shared" ca="1" si="2"/>
        <v>0</v>
      </c>
      <c r="V30" s="508">
        <f t="shared" ca="1" si="1"/>
        <v>0</v>
      </c>
      <c r="W30" s="506"/>
      <c r="X30" s="506"/>
      <c r="Y30" s="506"/>
      <c r="Z30" s="502" t="e">
        <f>VLOOKUP($C30,Model!$A$2:$D$22,2,FALSE)</f>
        <v>#N/A</v>
      </c>
      <c r="AA30" s="503" t="e">
        <f>(VLOOKUP($D30,Lookup!$C$4:$D$36,2,FALSE)/Lookup!$C$2)*VLOOKUP($C30,Model!$A$2:$E$22,5,FALSE)*VLOOKUP($C30,Model!$A$2:$G$22,7,FALSE)</f>
        <v>#N/A</v>
      </c>
      <c r="AB30" s="503" t="e">
        <f>(VLOOKUP($E30,Lookup!$F$4:$G$8,2,FALSE)/Lookup!$F$2)*VLOOKUP($C30,Model!$A$2:$E$22,5,FALSE)*VLOOKUP($C30,Model!$A$2:$H$22,8,FALSE)</f>
        <v>#N/A</v>
      </c>
      <c r="AC30" s="503" t="e">
        <f>(VLOOKUP($F30,Lookup!$H$4:$I$26,2,FALSE)/Lookup!$H$2)*VLOOKUP($C30,Model!$A$2:$E$22,5,FALSE)*VLOOKUP($C30,Model!$A$2:$I$22,9,FALSE)</f>
        <v>#N/A</v>
      </c>
      <c r="AD30" s="503" t="e">
        <f>(VLOOKUP($G30,Lookup!$J$4:$K$34,2,FALSE)/Lookup!$J$2)*VLOOKUP($C30,Model!$A$2:$E$22,5,FALSE)*VLOOKUP($C30,Model!$A$2:$J$22,10,FALSE)</f>
        <v>#N/A</v>
      </c>
      <c r="AE30" s="503" t="e">
        <f>(VLOOKUP($H30,Lookup!$L$4:$M$15,2,FALSE)/Lookup!$L$2)*VLOOKUP($C30,Model!$A$2:$E$22,5,FALSE)*VLOOKUP($C30,Model!$A$2:$K$22,11,FALSE)</f>
        <v>#N/A</v>
      </c>
      <c r="AF30" s="503" t="e">
        <f ca="1">_xlfn.SWITCH(VLOOKUP($C30,Model!$A$2:$F$22,6,FALSE),8,(VLOOKUP($I30,Lookup!$N$17:$O$24,2,FALSE)/Lookup!$L$2)*VLOOKUP($C30,Model!$A$2:$E$22,5,FALSE)*VLOOKUP($C30,Model!$A$2:$K$22,11,FALSE),(VLOOKUP($I30,Lookup!$N$4:$O$15,2,FALSE)/Lookup!$L$2)*VLOOKUP($C30,Model!$A$2:$E$22,5,FALSE)*VLOOKUP($C30,Model!$A$2:$K$22,11,FALSE))</f>
        <v>#NAME?</v>
      </c>
      <c r="AG30" s="503" t="e">
        <f>(VLOOKUP($J30,Lookup!$P$4:$Q$15,2,FALSE)/Lookup!$P$2)*VLOOKUP($C30,Model!$A$2:$E$22,5,FALSE)*VLOOKUP($C30,Model!$A$2:$L$22,12,FALSE)</f>
        <v>#N/A</v>
      </c>
      <c r="AH30" s="503" t="e">
        <f ca="1">_xlfn.SWITCH(VLOOKUP($C30,Model!$A$2:$F$22,6,FALSE),8,(VLOOKUP($K30,Lookup!$R$15:$S$23,2,FALSE)/Lookup!$R$2)*VLOOKUP($C30,Model!$A$2:$E$22,5,FALSE)*VLOOKUP($C30,Model!$A$2:$M$22,13,FALSE),(VLOOKUP($K30,Lookup!$R$4:$S$12,2,FALSE)/Lookup!$R$2)*VLOOKUP($C30,Model!$A$2:$E$22,5,FALSE)*VLOOKUP($C30,Model!$A$2:$M$22,13,FALSE))</f>
        <v>#NAME?</v>
      </c>
      <c r="AI30" s="503" t="e">
        <f>(VLOOKUP($L30,Lookup!$V$4:$W$12,2,FALSE)/Lookup!$V$2)*VLOOKUP($C30,Model!$A$2:$E$22,5,FALSE)*VLOOKUP($C30,Model!$A$2:$N$22,14,FALSE)</f>
        <v>#N/A</v>
      </c>
      <c r="AJ30" s="503" t="e">
        <f>(VLOOKUP($M30,Lookup!$X$4:$Y$10,2,FALSE)/Lookup!$X$2)*VLOOKUP($C30,Model!$A$2:$E$22,5,FALSE)*VLOOKUP($C30,Model!$A$2:$O$22,15,FALSE)</f>
        <v>#N/A</v>
      </c>
      <c r="AK30" s="503" t="e">
        <f>(VLOOKUP($N30,Lookup!$Z$4:$AA$13,2,FALSE)/Lookup!$Z$2)*VLOOKUP($C30,Model!$A$2:$E$22,5,FALSE)*VLOOKUP($C30,Model!$A$2:$P$22,16,FALSE)</f>
        <v>#N/A</v>
      </c>
      <c r="AL30" s="503" t="e">
        <f>(VLOOKUP($O30,Lookup!$AB$4:$AC$13,2,FALSE)/Lookup!$AB$2)*VLOOKUP($C30,Model!$A$2:$E$22,5,FALSE)*VLOOKUP($C30,Model!$A$2:$Q$22,17,FALSE)</f>
        <v>#N/A</v>
      </c>
      <c r="AM30" s="503" t="e">
        <f>(VLOOKUP($P30,Lookup!$T$4:$U$8,2,FALSE)/Lookup!$T$2)*VLOOKUP($C30,Model!$A$2:$E$22,5,FALSE)*VLOOKUP($C30,Model!$A$2:$R$22,18,FALSE)</f>
        <v>#N/A</v>
      </c>
      <c r="AN30" s="503" t="e">
        <f>(VLOOKUP($Q30,Lookup!$AD$4:$AE$13,2,FALSE)/Lookup!$AD$2)*VLOOKUP($C30,Model!$A$2:$E$22,5,FALSE)*VLOOKUP($C30,Model!$A$2:$S$22,19,FALSE)</f>
        <v>#N/A</v>
      </c>
      <c r="AO30" s="503" t="e">
        <f>(VLOOKUP($R30,Lookup!$AF$4:$AG$8,2,FALSE)/Lookup!$AF$2)*VLOOKUP($C30,Model!$A$2:$E$22,5,FALSE)*VLOOKUP($C30,Model!$A$2:$T$22,20,FALSE)</f>
        <v>#N/A</v>
      </c>
      <c r="AP30" s="503" t="e">
        <f>(VLOOKUP($S30,Lookup!$AH$4:$AI$9,2,FALSE)/Lookup!$AH$2)*VLOOKUP($C30,Model!$A$2:$E$22,5,FALSE)*VLOOKUP($C30,Model!$A$2:$U$22,21,FALSE)</f>
        <v>#N/A</v>
      </c>
      <c r="AQ30" s="503" t="e">
        <f>(VLOOKUP($T30,Lookup!$AJ$4:$AK$12,2,FALSE)/Lookup!$AJ$2)*VLOOKUP($C30,Model!$A$2:$E$22,5,FALSE)*VLOOKUP($C30,Model!$A$2:$V$22,22,FALSE)</f>
        <v>#N/A</v>
      </c>
    </row>
    <row r="31" spans="1:43" x14ac:dyDescent="0.25">
      <c r="A31" s="69"/>
      <c r="B31" s="69"/>
      <c r="C31" s="69"/>
      <c r="D31" s="69"/>
      <c r="E31" s="69"/>
      <c r="F31" s="69"/>
      <c r="G31" s="69"/>
      <c r="H31" s="69"/>
      <c r="I31" s="70"/>
      <c r="J31" s="69"/>
      <c r="K31" s="69"/>
      <c r="L31" s="69"/>
      <c r="M31" s="69"/>
      <c r="N31" s="69"/>
      <c r="O31" s="72"/>
      <c r="P31" s="69"/>
      <c r="Q31" s="69"/>
      <c r="R31" s="69"/>
      <c r="S31" s="69"/>
      <c r="T31" s="69"/>
      <c r="U31" s="503">
        <f t="shared" ca="1" si="2"/>
        <v>0</v>
      </c>
      <c r="V31" s="508">
        <f t="shared" ca="1" si="1"/>
        <v>0</v>
      </c>
      <c r="W31" s="506"/>
      <c r="X31" s="506"/>
      <c r="Y31" s="506"/>
      <c r="Z31" s="502" t="e">
        <f>VLOOKUP($C31,Model!$A$2:$D$22,2,FALSE)</f>
        <v>#N/A</v>
      </c>
      <c r="AA31" s="503" t="e">
        <f>(VLOOKUP($D31,Lookup!$C$4:$D$36,2,FALSE)/Lookup!$C$2)*VLOOKUP($C31,Model!$A$2:$E$22,5,FALSE)*VLOOKUP($C31,Model!$A$2:$G$22,7,FALSE)</f>
        <v>#N/A</v>
      </c>
      <c r="AB31" s="503" t="e">
        <f>(VLOOKUP($E31,Lookup!$F$4:$G$8,2,FALSE)/Lookup!$F$2)*VLOOKUP($C31,Model!$A$2:$E$22,5,FALSE)*VLOOKUP($C31,Model!$A$2:$H$22,8,FALSE)</f>
        <v>#N/A</v>
      </c>
      <c r="AC31" s="503" t="e">
        <f>(VLOOKUP($F31,Lookup!$H$4:$I$26,2,FALSE)/Lookup!$H$2)*VLOOKUP($C31,Model!$A$2:$E$22,5,FALSE)*VLOOKUP($C31,Model!$A$2:$I$22,9,FALSE)</f>
        <v>#N/A</v>
      </c>
      <c r="AD31" s="503" t="e">
        <f>(VLOOKUP($G31,Lookup!$J$4:$K$34,2,FALSE)/Lookup!$J$2)*VLOOKUP($C31,Model!$A$2:$E$22,5,FALSE)*VLOOKUP($C31,Model!$A$2:$J$22,10,FALSE)</f>
        <v>#N/A</v>
      </c>
      <c r="AE31" s="503" t="e">
        <f>(VLOOKUP($H31,Lookup!$L$4:$M$15,2,FALSE)/Lookup!$L$2)*VLOOKUP($C31,Model!$A$2:$E$22,5,FALSE)*VLOOKUP($C31,Model!$A$2:$K$22,11,FALSE)</f>
        <v>#N/A</v>
      </c>
      <c r="AF31" s="503" t="e">
        <f ca="1">_xlfn.SWITCH(VLOOKUP($C31,Model!$A$2:$F$22,6,FALSE),8,(VLOOKUP($I31,Lookup!$N$17:$O$24,2,FALSE)/Lookup!$L$2)*VLOOKUP($C31,Model!$A$2:$E$22,5,FALSE)*VLOOKUP($C31,Model!$A$2:$K$22,11,FALSE),(VLOOKUP($I31,Lookup!$N$4:$O$15,2,FALSE)/Lookup!$L$2)*VLOOKUP($C31,Model!$A$2:$E$22,5,FALSE)*VLOOKUP($C31,Model!$A$2:$K$22,11,FALSE))</f>
        <v>#NAME?</v>
      </c>
      <c r="AG31" s="503" t="e">
        <f>(VLOOKUP($J31,Lookup!$P$4:$Q$15,2,FALSE)/Lookup!$P$2)*VLOOKUP($C31,Model!$A$2:$E$22,5,FALSE)*VLOOKUP($C31,Model!$A$2:$L$22,12,FALSE)</f>
        <v>#N/A</v>
      </c>
      <c r="AH31" s="503" t="e">
        <f ca="1">_xlfn.SWITCH(VLOOKUP($C31,Model!$A$2:$F$22,6,FALSE),8,(VLOOKUP($K31,Lookup!$R$15:$S$23,2,FALSE)/Lookup!$R$2)*VLOOKUP($C31,Model!$A$2:$E$22,5,FALSE)*VLOOKUP($C31,Model!$A$2:$M$22,13,FALSE),(VLOOKUP($K31,Lookup!$R$4:$S$12,2,FALSE)/Lookup!$R$2)*VLOOKUP($C31,Model!$A$2:$E$22,5,FALSE)*VLOOKUP($C31,Model!$A$2:$M$22,13,FALSE))</f>
        <v>#NAME?</v>
      </c>
      <c r="AI31" s="503" t="e">
        <f>(VLOOKUP($L31,Lookup!$V$4:$W$12,2,FALSE)/Lookup!$V$2)*VLOOKUP($C31,Model!$A$2:$E$22,5,FALSE)*VLOOKUP($C31,Model!$A$2:$N$22,14,FALSE)</f>
        <v>#N/A</v>
      </c>
      <c r="AJ31" s="503" t="e">
        <f>(VLOOKUP($M31,Lookup!$X$4:$Y$10,2,FALSE)/Lookup!$X$2)*VLOOKUP($C31,Model!$A$2:$E$22,5,FALSE)*VLOOKUP($C31,Model!$A$2:$O$22,15,FALSE)</f>
        <v>#N/A</v>
      </c>
      <c r="AK31" s="503" t="e">
        <f>(VLOOKUP($N31,Lookup!$Z$4:$AA$13,2,FALSE)/Lookup!$Z$2)*VLOOKUP($C31,Model!$A$2:$E$22,5,FALSE)*VLOOKUP($C31,Model!$A$2:$P$22,16,FALSE)</f>
        <v>#N/A</v>
      </c>
      <c r="AL31" s="503" t="e">
        <f>(VLOOKUP($O31,Lookup!$AB$4:$AC$13,2,FALSE)/Lookup!$AB$2)*VLOOKUP($C31,Model!$A$2:$E$22,5,FALSE)*VLOOKUP($C31,Model!$A$2:$Q$22,17,FALSE)</f>
        <v>#N/A</v>
      </c>
      <c r="AM31" s="503" t="e">
        <f>(VLOOKUP($P31,Lookup!$T$4:$U$8,2,FALSE)/Lookup!$T$2)*VLOOKUP($C31,Model!$A$2:$E$22,5,FALSE)*VLOOKUP($C31,Model!$A$2:$R$22,18,FALSE)</f>
        <v>#N/A</v>
      </c>
      <c r="AN31" s="503" t="e">
        <f>(VLOOKUP($Q31,Lookup!$AD$4:$AE$13,2,FALSE)/Lookup!$AD$2)*VLOOKUP($C31,Model!$A$2:$E$22,5,FALSE)*VLOOKUP($C31,Model!$A$2:$S$22,19,FALSE)</f>
        <v>#N/A</v>
      </c>
      <c r="AO31" s="503" t="e">
        <f>(VLOOKUP($R31,Lookup!$AF$4:$AG$8,2,FALSE)/Lookup!$AF$2)*VLOOKUP($C31,Model!$A$2:$E$22,5,FALSE)*VLOOKUP($C31,Model!$A$2:$T$22,20,FALSE)</f>
        <v>#N/A</v>
      </c>
      <c r="AP31" s="503" t="e">
        <f>(VLOOKUP($S31,Lookup!$AH$4:$AI$9,2,FALSE)/Lookup!$AH$2)*VLOOKUP($C31,Model!$A$2:$E$22,5,FALSE)*VLOOKUP($C31,Model!$A$2:$U$22,21,FALSE)</f>
        <v>#N/A</v>
      </c>
      <c r="AQ31" s="503" t="e">
        <f>(VLOOKUP($T31,Lookup!$AJ$4:$AK$12,2,FALSE)/Lookup!$AJ$2)*VLOOKUP($C31,Model!$A$2:$E$22,5,FALSE)*VLOOKUP($C31,Model!$A$2:$V$22,22,FALSE)</f>
        <v>#N/A</v>
      </c>
    </row>
    <row r="32" spans="1:43" x14ac:dyDescent="0.25">
      <c r="A32" s="69"/>
      <c r="B32" s="69"/>
      <c r="C32" s="69"/>
      <c r="D32" s="69"/>
      <c r="E32" s="69"/>
      <c r="F32" s="69"/>
      <c r="G32" s="69"/>
      <c r="H32" s="69"/>
      <c r="I32" s="70"/>
      <c r="J32" s="69"/>
      <c r="K32" s="69"/>
      <c r="L32" s="69"/>
      <c r="M32" s="69"/>
      <c r="N32" s="69"/>
      <c r="O32" s="72"/>
      <c r="P32" s="69"/>
      <c r="Q32" s="69"/>
      <c r="R32" s="69"/>
      <c r="S32" s="69"/>
      <c r="T32" s="69"/>
      <c r="U32" s="503">
        <f t="shared" ca="1" si="2"/>
        <v>0</v>
      </c>
      <c r="V32" s="508">
        <f t="shared" ca="1" si="1"/>
        <v>0</v>
      </c>
      <c r="W32" s="506"/>
      <c r="X32" s="506"/>
      <c r="Y32" s="506"/>
      <c r="Z32" s="502" t="e">
        <f>VLOOKUP($C32,Model!$A$2:$D$22,2,FALSE)</f>
        <v>#N/A</v>
      </c>
      <c r="AA32" s="503" t="e">
        <f>(VLOOKUP($D32,Lookup!$C$4:$D$36,2,FALSE)/Lookup!$C$2)*VLOOKUP($C32,Model!$A$2:$E$22,5,FALSE)*VLOOKUP($C32,Model!$A$2:$G$22,7,FALSE)</f>
        <v>#N/A</v>
      </c>
      <c r="AB32" s="503" t="e">
        <f>(VLOOKUP($E32,Lookup!$F$4:$G$8,2,FALSE)/Lookup!$F$2)*VLOOKUP($C32,Model!$A$2:$E$22,5,FALSE)*VLOOKUP($C32,Model!$A$2:$H$22,8,FALSE)</f>
        <v>#N/A</v>
      </c>
      <c r="AC32" s="503" t="e">
        <f>(VLOOKUP($F32,Lookup!$H$4:$I$26,2,FALSE)/Lookup!$H$2)*VLOOKUP($C32,Model!$A$2:$E$22,5,FALSE)*VLOOKUP($C32,Model!$A$2:$I$22,9,FALSE)</f>
        <v>#N/A</v>
      </c>
      <c r="AD32" s="503" t="e">
        <f>(VLOOKUP($G32,Lookup!$J$4:$K$34,2,FALSE)/Lookup!$J$2)*VLOOKUP($C32,Model!$A$2:$E$22,5,FALSE)*VLOOKUP($C32,Model!$A$2:$J$22,10,FALSE)</f>
        <v>#N/A</v>
      </c>
      <c r="AE32" s="503" t="e">
        <f>(VLOOKUP($H32,Lookup!$L$4:$M$15,2,FALSE)/Lookup!$L$2)*VLOOKUP($C32,Model!$A$2:$E$22,5,FALSE)*VLOOKUP($C32,Model!$A$2:$K$22,11,FALSE)</f>
        <v>#N/A</v>
      </c>
      <c r="AF32" s="503" t="e">
        <f ca="1">_xlfn.SWITCH(VLOOKUP($C32,Model!$A$2:$F$22,6,FALSE),8,(VLOOKUP($I32,Lookup!$N$17:$O$24,2,FALSE)/Lookup!$L$2)*VLOOKUP($C32,Model!$A$2:$E$22,5,FALSE)*VLOOKUP($C32,Model!$A$2:$K$22,11,FALSE),(VLOOKUP($I32,Lookup!$N$4:$O$15,2,FALSE)/Lookup!$L$2)*VLOOKUP($C32,Model!$A$2:$E$22,5,FALSE)*VLOOKUP($C32,Model!$A$2:$K$22,11,FALSE))</f>
        <v>#NAME?</v>
      </c>
      <c r="AG32" s="503" t="e">
        <f>(VLOOKUP($J32,Lookup!$P$4:$Q$15,2,FALSE)/Lookup!$P$2)*VLOOKUP($C32,Model!$A$2:$E$22,5,FALSE)*VLOOKUP($C32,Model!$A$2:$L$22,12,FALSE)</f>
        <v>#N/A</v>
      </c>
      <c r="AH32" s="503" t="e">
        <f ca="1">_xlfn.SWITCH(VLOOKUP($C32,Model!$A$2:$F$22,6,FALSE),8,(VLOOKUP($K32,Lookup!$R$15:$S$23,2,FALSE)/Lookup!$R$2)*VLOOKUP($C32,Model!$A$2:$E$22,5,FALSE)*VLOOKUP($C32,Model!$A$2:$M$22,13,FALSE),(VLOOKUP($K32,Lookup!$R$4:$S$12,2,FALSE)/Lookup!$R$2)*VLOOKUP($C32,Model!$A$2:$E$22,5,FALSE)*VLOOKUP($C32,Model!$A$2:$M$22,13,FALSE))</f>
        <v>#NAME?</v>
      </c>
      <c r="AI32" s="503" t="e">
        <f>(VLOOKUP($L32,Lookup!$V$4:$W$12,2,FALSE)/Lookup!$V$2)*VLOOKUP($C32,Model!$A$2:$E$22,5,FALSE)*VLOOKUP($C32,Model!$A$2:$N$22,14,FALSE)</f>
        <v>#N/A</v>
      </c>
      <c r="AJ32" s="503" t="e">
        <f>(VLOOKUP($M32,Lookup!$X$4:$Y$10,2,FALSE)/Lookup!$X$2)*VLOOKUP($C32,Model!$A$2:$E$22,5,FALSE)*VLOOKUP($C32,Model!$A$2:$O$22,15,FALSE)</f>
        <v>#N/A</v>
      </c>
      <c r="AK32" s="503" t="e">
        <f>(VLOOKUP($N32,Lookup!$Z$4:$AA$13,2,FALSE)/Lookup!$Z$2)*VLOOKUP($C32,Model!$A$2:$E$22,5,FALSE)*VLOOKUP($C32,Model!$A$2:$P$22,16,FALSE)</f>
        <v>#N/A</v>
      </c>
      <c r="AL32" s="503" t="e">
        <f>(VLOOKUP($O32,Lookup!$AB$4:$AC$13,2,FALSE)/Lookup!$AB$2)*VLOOKUP($C32,Model!$A$2:$E$22,5,FALSE)*VLOOKUP($C32,Model!$A$2:$Q$22,17,FALSE)</f>
        <v>#N/A</v>
      </c>
      <c r="AM32" s="503" t="e">
        <f>(VLOOKUP($P32,Lookup!$T$4:$U$8,2,FALSE)/Lookup!$T$2)*VLOOKUP($C32,Model!$A$2:$E$22,5,FALSE)*VLOOKUP($C32,Model!$A$2:$R$22,18,FALSE)</f>
        <v>#N/A</v>
      </c>
      <c r="AN32" s="503" t="e">
        <f>(VLOOKUP($Q32,Lookup!$AD$4:$AE$13,2,FALSE)/Lookup!$AD$2)*VLOOKUP($C32,Model!$A$2:$E$22,5,FALSE)*VLOOKUP($C32,Model!$A$2:$S$22,19,FALSE)</f>
        <v>#N/A</v>
      </c>
      <c r="AO32" s="503" t="e">
        <f>(VLOOKUP($R32,Lookup!$AF$4:$AG$8,2,FALSE)/Lookup!$AF$2)*VLOOKUP($C32,Model!$A$2:$E$22,5,FALSE)*VLOOKUP($C32,Model!$A$2:$T$22,20,FALSE)</f>
        <v>#N/A</v>
      </c>
      <c r="AP32" s="503" t="e">
        <f>(VLOOKUP($S32,Lookup!$AH$4:$AI$9,2,FALSE)/Lookup!$AH$2)*VLOOKUP($C32,Model!$A$2:$E$22,5,FALSE)*VLOOKUP($C32,Model!$A$2:$U$22,21,FALSE)</f>
        <v>#N/A</v>
      </c>
      <c r="AQ32" s="503" t="e">
        <f>(VLOOKUP($T32,Lookup!$AJ$4:$AK$12,2,FALSE)/Lookup!$AJ$2)*VLOOKUP($C32,Model!$A$2:$E$22,5,FALSE)*VLOOKUP($C32,Model!$A$2:$V$22,22,FALSE)</f>
        <v>#N/A</v>
      </c>
    </row>
    <row r="33" spans="1:43" x14ac:dyDescent="0.25">
      <c r="A33" s="69"/>
      <c r="B33" s="69"/>
      <c r="C33" s="69"/>
      <c r="D33" s="69"/>
      <c r="E33" s="69"/>
      <c r="F33" s="69"/>
      <c r="G33" s="69"/>
      <c r="H33" s="69"/>
      <c r="I33" s="70"/>
      <c r="J33" s="69"/>
      <c r="K33" s="69"/>
      <c r="L33" s="69"/>
      <c r="M33" s="69"/>
      <c r="N33" s="69"/>
      <c r="O33" s="72"/>
      <c r="P33" s="69"/>
      <c r="Q33" s="69"/>
      <c r="R33" s="69"/>
      <c r="S33" s="69"/>
      <c r="T33" s="69"/>
      <c r="U33" s="503">
        <f t="shared" ca="1" si="2"/>
        <v>0</v>
      </c>
      <c r="V33" s="508">
        <f t="shared" ca="1" si="1"/>
        <v>0</v>
      </c>
      <c r="W33" s="506"/>
      <c r="X33" s="506"/>
      <c r="Y33" s="506"/>
      <c r="Z33" s="502" t="e">
        <f>VLOOKUP($C33,Model!$A$2:$D$22,2,FALSE)</f>
        <v>#N/A</v>
      </c>
      <c r="AA33" s="503" t="e">
        <f>(VLOOKUP($D33,Lookup!$C$4:$D$36,2,FALSE)/Lookup!$C$2)*VLOOKUP($C33,Model!$A$2:$E$22,5,FALSE)*VLOOKUP($C33,Model!$A$2:$G$22,7,FALSE)</f>
        <v>#N/A</v>
      </c>
      <c r="AB33" s="503" t="e">
        <f>(VLOOKUP($E33,Lookup!$F$4:$G$8,2,FALSE)/Lookup!$F$2)*VLOOKUP($C33,Model!$A$2:$E$22,5,FALSE)*VLOOKUP($C33,Model!$A$2:$H$22,8,FALSE)</f>
        <v>#N/A</v>
      </c>
      <c r="AC33" s="503" t="e">
        <f>(VLOOKUP($F33,Lookup!$H$4:$I$26,2,FALSE)/Lookup!$H$2)*VLOOKUP($C33,Model!$A$2:$E$22,5,FALSE)*VLOOKUP($C33,Model!$A$2:$I$22,9,FALSE)</f>
        <v>#N/A</v>
      </c>
      <c r="AD33" s="503" t="e">
        <f>(VLOOKUP($G33,Lookup!$J$4:$K$34,2,FALSE)/Lookup!$J$2)*VLOOKUP($C33,Model!$A$2:$E$22,5,FALSE)*VLOOKUP($C33,Model!$A$2:$J$22,10,FALSE)</f>
        <v>#N/A</v>
      </c>
      <c r="AE33" s="503" t="e">
        <f>(VLOOKUP($H33,Lookup!$L$4:$M$15,2,FALSE)/Lookup!$L$2)*VLOOKUP($C33,Model!$A$2:$E$22,5,FALSE)*VLOOKUP($C33,Model!$A$2:$K$22,11,FALSE)</f>
        <v>#N/A</v>
      </c>
      <c r="AF33" s="503" t="e">
        <f ca="1">_xlfn.SWITCH(VLOOKUP($C33,Model!$A$2:$F$22,6,FALSE),8,(VLOOKUP($I33,Lookup!$N$17:$O$24,2,FALSE)/Lookup!$L$2)*VLOOKUP($C33,Model!$A$2:$E$22,5,FALSE)*VLOOKUP($C33,Model!$A$2:$K$22,11,FALSE),(VLOOKUP($I33,Lookup!$N$4:$O$15,2,FALSE)/Lookup!$L$2)*VLOOKUP($C33,Model!$A$2:$E$22,5,FALSE)*VLOOKUP($C33,Model!$A$2:$K$22,11,FALSE))</f>
        <v>#NAME?</v>
      </c>
      <c r="AG33" s="503" t="e">
        <f>(VLOOKUP($J33,Lookup!$P$4:$Q$15,2,FALSE)/Lookup!$P$2)*VLOOKUP($C33,Model!$A$2:$E$22,5,FALSE)*VLOOKUP($C33,Model!$A$2:$L$22,12,FALSE)</f>
        <v>#N/A</v>
      </c>
      <c r="AH33" s="503" t="e">
        <f ca="1">_xlfn.SWITCH(VLOOKUP($C33,Model!$A$2:$F$22,6,FALSE),8,(VLOOKUP($K33,Lookup!$R$15:$S$23,2,FALSE)/Lookup!$R$2)*VLOOKUP($C33,Model!$A$2:$E$22,5,FALSE)*VLOOKUP($C33,Model!$A$2:$M$22,13,FALSE),(VLOOKUP($K33,Lookup!$R$4:$S$12,2,FALSE)/Lookup!$R$2)*VLOOKUP($C33,Model!$A$2:$E$22,5,FALSE)*VLOOKUP($C33,Model!$A$2:$M$22,13,FALSE))</f>
        <v>#NAME?</v>
      </c>
      <c r="AI33" s="503" t="e">
        <f>(VLOOKUP($L33,Lookup!$V$4:$W$12,2,FALSE)/Lookup!$V$2)*VLOOKUP($C33,Model!$A$2:$E$22,5,FALSE)*VLOOKUP($C33,Model!$A$2:$N$22,14,FALSE)</f>
        <v>#N/A</v>
      </c>
      <c r="AJ33" s="503" t="e">
        <f>(VLOOKUP($M33,Lookup!$X$4:$Y$10,2,FALSE)/Lookup!$X$2)*VLOOKUP($C33,Model!$A$2:$E$22,5,FALSE)*VLOOKUP($C33,Model!$A$2:$O$22,15,FALSE)</f>
        <v>#N/A</v>
      </c>
      <c r="AK33" s="503" t="e">
        <f>(VLOOKUP($N33,Lookup!$Z$4:$AA$13,2,FALSE)/Lookup!$Z$2)*VLOOKUP($C33,Model!$A$2:$E$22,5,FALSE)*VLOOKUP($C33,Model!$A$2:$P$22,16,FALSE)</f>
        <v>#N/A</v>
      </c>
      <c r="AL33" s="503" t="e">
        <f>(VLOOKUP($O33,Lookup!$AB$4:$AC$13,2,FALSE)/Lookup!$AB$2)*VLOOKUP($C33,Model!$A$2:$E$22,5,FALSE)*VLOOKUP($C33,Model!$A$2:$Q$22,17,FALSE)</f>
        <v>#N/A</v>
      </c>
      <c r="AM33" s="503" t="e">
        <f>(VLOOKUP($P33,Lookup!$T$4:$U$8,2,FALSE)/Lookup!$T$2)*VLOOKUP($C33,Model!$A$2:$E$22,5,FALSE)*VLOOKUP($C33,Model!$A$2:$R$22,18,FALSE)</f>
        <v>#N/A</v>
      </c>
      <c r="AN33" s="503" t="e">
        <f>(VLOOKUP($Q33,Lookup!$AD$4:$AE$13,2,FALSE)/Lookup!$AD$2)*VLOOKUP($C33,Model!$A$2:$E$22,5,FALSE)*VLOOKUP($C33,Model!$A$2:$S$22,19,FALSE)</f>
        <v>#N/A</v>
      </c>
      <c r="AO33" s="503" t="e">
        <f>(VLOOKUP($R33,Lookup!$AF$4:$AG$8,2,FALSE)/Lookup!$AF$2)*VLOOKUP($C33,Model!$A$2:$E$22,5,FALSE)*VLOOKUP($C33,Model!$A$2:$T$22,20,FALSE)</f>
        <v>#N/A</v>
      </c>
      <c r="AP33" s="503" t="e">
        <f>(VLOOKUP($S33,Lookup!$AH$4:$AI$9,2,FALSE)/Lookup!$AH$2)*VLOOKUP($C33,Model!$A$2:$E$22,5,FALSE)*VLOOKUP($C33,Model!$A$2:$U$22,21,FALSE)</f>
        <v>#N/A</v>
      </c>
      <c r="AQ33" s="503" t="e">
        <f>(VLOOKUP($T33,Lookup!$AJ$4:$AK$12,2,FALSE)/Lookup!$AJ$2)*VLOOKUP($C33,Model!$A$2:$E$22,5,FALSE)*VLOOKUP($C33,Model!$A$2:$V$22,22,FALSE)</f>
        <v>#N/A</v>
      </c>
    </row>
    <row r="34" spans="1:43" x14ac:dyDescent="0.25">
      <c r="A34" s="69"/>
      <c r="B34" s="69"/>
      <c r="C34" s="69"/>
      <c r="D34" s="69"/>
      <c r="E34" s="69"/>
      <c r="F34" s="69"/>
      <c r="G34" s="69"/>
      <c r="H34" s="69"/>
      <c r="I34" s="70"/>
      <c r="J34" s="69"/>
      <c r="K34" s="69"/>
      <c r="L34" s="69"/>
      <c r="M34" s="69"/>
      <c r="N34" s="69"/>
      <c r="O34" s="72"/>
      <c r="P34" s="69"/>
      <c r="Q34" s="69"/>
      <c r="R34" s="69"/>
      <c r="S34" s="69"/>
      <c r="T34" s="69"/>
      <c r="U34" s="503">
        <f t="shared" ca="1" si="2"/>
        <v>0</v>
      </c>
      <c r="V34" s="508">
        <f t="shared" ca="1" si="1"/>
        <v>0</v>
      </c>
      <c r="W34" s="506"/>
      <c r="X34" s="506"/>
      <c r="Y34" s="506"/>
      <c r="Z34" s="502" t="e">
        <f>VLOOKUP($C34,Model!$A$2:$D$22,2,FALSE)</f>
        <v>#N/A</v>
      </c>
      <c r="AA34" s="503" t="e">
        <f>(VLOOKUP($D34,Lookup!$C$4:$D$36,2,FALSE)/Lookup!$C$2)*VLOOKUP($C34,Model!$A$2:$E$22,5,FALSE)*VLOOKUP($C34,Model!$A$2:$G$22,7,FALSE)</f>
        <v>#N/A</v>
      </c>
      <c r="AB34" s="503" t="e">
        <f>(VLOOKUP($E34,Lookup!$F$4:$G$8,2,FALSE)/Lookup!$F$2)*VLOOKUP($C34,Model!$A$2:$E$22,5,FALSE)*VLOOKUP($C34,Model!$A$2:$H$22,8,FALSE)</f>
        <v>#N/A</v>
      </c>
      <c r="AC34" s="503" t="e">
        <f>(VLOOKUP($F34,Lookup!$H$4:$I$26,2,FALSE)/Lookup!$H$2)*VLOOKUP($C34,Model!$A$2:$E$22,5,FALSE)*VLOOKUP($C34,Model!$A$2:$I$22,9,FALSE)</f>
        <v>#N/A</v>
      </c>
      <c r="AD34" s="503" t="e">
        <f>(VLOOKUP($G34,Lookup!$J$4:$K$34,2,FALSE)/Lookup!$J$2)*VLOOKUP($C34,Model!$A$2:$E$22,5,FALSE)*VLOOKUP($C34,Model!$A$2:$J$22,10,FALSE)</f>
        <v>#N/A</v>
      </c>
      <c r="AE34" s="503" t="e">
        <f>(VLOOKUP($H34,Lookup!$L$4:$M$15,2,FALSE)/Lookup!$L$2)*VLOOKUP($C34,Model!$A$2:$E$22,5,FALSE)*VLOOKUP($C34,Model!$A$2:$K$22,11,FALSE)</f>
        <v>#N/A</v>
      </c>
      <c r="AF34" s="503" t="e">
        <f ca="1">_xlfn.SWITCH(VLOOKUP($C34,Model!$A$2:$F$22,6,FALSE),8,(VLOOKUP($I34,Lookup!$N$17:$O$24,2,FALSE)/Lookup!$L$2)*VLOOKUP($C34,Model!$A$2:$E$22,5,FALSE)*VLOOKUP($C34,Model!$A$2:$K$22,11,FALSE),(VLOOKUP($I34,Lookup!$N$4:$O$15,2,FALSE)/Lookup!$L$2)*VLOOKUP($C34,Model!$A$2:$E$22,5,FALSE)*VLOOKUP($C34,Model!$A$2:$K$22,11,FALSE))</f>
        <v>#NAME?</v>
      </c>
      <c r="AG34" s="503" t="e">
        <f>(VLOOKUP($J34,Lookup!$P$4:$Q$15,2,FALSE)/Lookup!$P$2)*VLOOKUP($C34,Model!$A$2:$E$22,5,FALSE)*VLOOKUP($C34,Model!$A$2:$L$22,12,FALSE)</f>
        <v>#N/A</v>
      </c>
      <c r="AH34" s="503" t="e">
        <f ca="1">_xlfn.SWITCH(VLOOKUP($C34,Model!$A$2:$F$22,6,FALSE),8,(VLOOKUP($K34,Lookup!$R$15:$S$23,2,FALSE)/Lookup!$R$2)*VLOOKUP($C34,Model!$A$2:$E$22,5,FALSE)*VLOOKUP($C34,Model!$A$2:$M$22,13,FALSE),(VLOOKUP($K34,Lookup!$R$4:$S$12,2,FALSE)/Lookup!$R$2)*VLOOKUP($C34,Model!$A$2:$E$22,5,FALSE)*VLOOKUP($C34,Model!$A$2:$M$22,13,FALSE))</f>
        <v>#NAME?</v>
      </c>
      <c r="AI34" s="503" t="e">
        <f>(VLOOKUP($L34,Lookup!$V$4:$W$12,2,FALSE)/Lookup!$V$2)*VLOOKUP($C34,Model!$A$2:$E$22,5,FALSE)*VLOOKUP($C34,Model!$A$2:$N$22,14,FALSE)</f>
        <v>#N/A</v>
      </c>
      <c r="AJ34" s="503" t="e">
        <f>(VLOOKUP($M34,Lookup!$X$4:$Y$10,2,FALSE)/Lookup!$X$2)*VLOOKUP($C34,Model!$A$2:$E$22,5,FALSE)*VLOOKUP($C34,Model!$A$2:$O$22,15,FALSE)</f>
        <v>#N/A</v>
      </c>
      <c r="AK34" s="503" t="e">
        <f>(VLOOKUP($N34,Lookup!$Z$4:$AA$13,2,FALSE)/Lookup!$Z$2)*VLOOKUP($C34,Model!$A$2:$E$22,5,FALSE)*VLOOKUP($C34,Model!$A$2:$P$22,16,FALSE)</f>
        <v>#N/A</v>
      </c>
      <c r="AL34" s="503" t="e">
        <f>(VLOOKUP($O34,Lookup!$AB$4:$AC$13,2,FALSE)/Lookup!$AB$2)*VLOOKUP($C34,Model!$A$2:$E$22,5,FALSE)*VLOOKUP($C34,Model!$A$2:$Q$22,17,FALSE)</f>
        <v>#N/A</v>
      </c>
      <c r="AM34" s="503" t="e">
        <f>(VLOOKUP($P34,Lookup!$T$4:$U$8,2,FALSE)/Lookup!$T$2)*VLOOKUP($C34,Model!$A$2:$E$22,5,FALSE)*VLOOKUP($C34,Model!$A$2:$R$22,18,FALSE)</f>
        <v>#N/A</v>
      </c>
      <c r="AN34" s="503" t="e">
        <f>(VLOOKUP($Q34,Lookup!$AD$4:$AE$13,2,FALSE)/Lookup!$AD$2)*VLOOKUP($C34,Model!$A$2:$E$22,5,FALSE)*VLOOKUP($C34,Model!$A$2:$S$22,19,FALSE)</f>
        <v>#N/A</v>
      </c>
      <c r="AO34" s="503" t="e">
        <f>(VLOOKUP($R34,Lookup!$AF$4:$AG$8,2,FALSE)/Lookup!$AF$2)*VLOOKUP($C34,Model!$A$2:$E$22,5,FALSE)*VLOOKUP($C34,Model!$A$2:$T$22,20,FALSE)</f>
        <v>#N/A</v>
      </c>
      <c r="AP34" s="503" t="e">
        <f>(VLOOKUP($S34,Lookup!$AH$4:$AI$9,2,FALSE)/Lookup!$AH$2)*VLOOKUP($C34,Model!$A$2:$E$22,5,FALSE)*VLOOKUP($C34,Model!$A$2:$U$22,21,FALSE)</f>
        <v>#N/A</v>
      </c>
      <c r="AQ34" s="503" t="e">
        <f>(VLOOKUP($T34,Lookup!$AJ$4:$AK$12,2,FALSE)/Lookup!$AJ$2)*VLOOKUP($C34,Model!$A$2:$E$22,5,FALSE)*VLOOKUP($C34,Model!$A$2:$V$22,22,FALSE)</f>
        <v>#N/A</v>
      </c>
    </row>
    <row r="35" spans="1:43" x14ac:dyDescent="0.25">
      <c r="A35" s="69"/>
      <c r="B35" s="69"/>
      <c r="C35" s="69"/>
      <c r="D35" s="69"/>
      <c r="E35" s="69"/>
      <c r="F35" s="69"/>
      <c r="G35" s="69"/>
      <c r="H35" s="69"/>
      <c r="I35" s="70"/>
      <c r="J35" s="69"/>
      <c r="K35" s="69"/>
      <c r="L35" s="69"/>
      <c r="M35" s="69"/>
      <c r="N35" s="69"/>
      <c r="O35" s="72"/>
      <c r="P35" s="69"/>
      <c r="Q35" s="69"/>
      <c r="R35" s="69"/>
      <c r="S35" s="69"/>
      <c r="T35" s="69"/>
      <c r="U35" s="503">
        <f t="shared" ca="1" si="2"/>
        <v>0</v>
      </c>
      <c r="V35" s="508">
        <f t="shared" ca="1" si="1"/>
        <v>0</v>
      </c>
      <c r="W35" s="506"/>
      <c r="X35" s="506"/>
      <c r="Y35" s="506"/>
      <c r="Z35" s="502" t="e">
        <f>VLOOKUP($C35,Model!$A$2:$D$22,2,FALSE)</f>
        <v>#N/A</v>
      </c>
      <c r="AA35" s="503" t="e">
        <f>(VLOOKUP($D35,Lookup!$C$4:$D$36,2,FALSE)/Lookup!$C$2)*VLOOKUP($C35,Model!$A$2:$E$22,5,FALSE)*VLOOKUP($C35,Model!$A$2:$G$22,7,FALSE)</f>
        <v>#N/A</v>
      </c>
      <c r="AB35" s="503" t="e">
        <f>(VLOOKUP($E35,Lookup!$F$4:$G$8,2,FALSE)/Lookup!$F$2)*VLOOKUP($C35,Model!$A$2:$E$22,5,FALSE)*VLOOKUP($C35,Model!$A$2:$H$22,8,FALSE)</f>
        <v>#N/A</v>
      </c>
      <c r="AC35" s="503" t="e">
        <f>(VLOOKUP($F35,Lookup!$H$4:$I$26,2,FALSE)/Lookup!$H$2)*VLOOKUP($C35,Model!$A$2:$E$22,5,FALSE)*VLOOKUP($C35,Model!$A$2:$I$22,9,FALSE)</f>
        <v>#N/A</v>
      </c>
      <c r="AD35" s="503" t="e">
        <f>(VLOOKUP($G35,Lookup!$J$4:$K$34,2,FALSE)/Lookup!$J$2)*VLOOKUP($C35,Model!$A$2:$E$22,5,FALSE)*VLOOKUP($C35,Model!$A$2:$J$22,10,FALSE)</f>
        <v>#N/A</v>
      </c>
      <c r="AE35" s="503" t="e">
        <f>(VLOOKUP($H35,Lookup!$L$4:$M$15,2,FALSE)/Lookup!$L$2)*VLOOKUP($C35,Model!$A$2:$E$22,5,FALSE)*VLOOKUP($C35,Model!$A$2:$K$22,11,FALSE)</f>
        <v>#N/A</v>
      </c>
      <c r="AF35" s="503" t="e">
        <f ca="1">_xlfn.SWITCH(VLOOKUP($C35,Model!$A$2:$F$22,6,FALSE),8,(VLOOKUP($I35,Lookup!$N$17:$O$24,2,FALSE)/Lookup!$L$2)*VLOOKUP($C35,Model!$A$2:$E$22,5,FALSE)*VLOOKUP($C35,Model!$A$2:$K$22,11,FALSE),(VLOOKUP($I35,Lookup!$N$4:$O$15,2,FALSE)/Lookup!$L$2)*VLOOKUP($C35,Model!$A$2:$E$22,5,FALSE)*VLOOKUP($C35,Model!$A$2:$K$22,11,FALSE))</f>
        <v>#NAME?</v>
      </c>
      <c r="AG35" s="503" t="e">
        <f>(VLOOKUP($J35,Lookup!$P$4:$Q$15,2,FALSE)/Lookup!$P$2)*VLOOKUP($C35,Model!$A$2:$E$22,5,FALSE)*VLOOKUP($C35,Model!$A$2:$L$22,12,FALSE)</f>
        <v>#N/A</v>
      </c>
      <c r="AH35" s="503" t="e">
        <f ca="1">_xlfn.SWITCH(VLOOKUP($C35,Model!$A$2:$F$22,6,FALSE),8,(VLOOKUP($K35,Lookup!$R$15:$S$23,2,FALSE)/Lookup!$R$2)*VLOOKUP($C35,Model!$A$2:$E$22,5,FALSE)*VLOOKUP($C35,Model!$A$2:$M$22,13,FALSE),(VLOOKUP($K35,Lookup!$R$4:$S$12,2,FALSE)/Lookup!$R$2)*VLOOKUP($C35,Model!$A$2:$E$22,5,FALSE)*VLOOKUP($C35,Model!$A$2:$M$22,13,FALSE))</f>
        <v>#NAME?</v>
      </c>
      <c r="AI35" s="503" t="e">
        <f>(VLOOKUP($L35,Lookup!$V$4:$W$12,2,FALSE)/Lookup!$V$2)*VLOOKUP($C35,Model!$A$2:$E$22,5,FALSE)*VLOOKUP($C35,Model!$A$2:$N$22,14,FALSE)</f>
        <v>#N/A</v>
      </c>
      <c r="AJ35" s="503" t="e">
        <f>(VLOOKUP($M35,Lookup!$X$4:$Y$10,2,FALSE)/Lookup!$X$2)*VLOOKUP($C35,Model!$A$2:$E$22,5,FALSE)*VLOOKUP($C35,Model!$A$2:$O$22,15,FALSE)</f>
        <v>#N/A</v>
      </c>
      <c r="AK35" s="503" t="e">
        <f>(VLOOKUP($N35,Lookup!$Z$4:$AA$13,2,FALSE)/Lookup!$Z$2)*VLOOKUP($C35,Model!$A$2:$E$22,5,FALSE)*VLOOKUP($C35,Model!$A$2:$P$22,16,FALSE)</f>
        <v>#N/A</v>
      </c>
      <c r="AL35" s="503" t="e">
        <f>(VLOOKUP($O35,Lookup!$AB$4:$AC$13,2,FALSE)/Lookup!$AB$2)*VLOOKUP($C35,Model!$A$2:$E$22,5,FALSE)*VLOOKUP($C35,Model!$A$2:$Q$22,17,FALSE)</f>
        <v>#N/A</v>
      </c>
      <c r="AM35" s="503" t="e">
        <f>(VLOOKUP($P35,Lookup!$T$4:$U$8,2,FALSE)/Lookup!$T$2)*VLOOKUP($C35,Model!$A$2:$E$22,5,FALSE)*VLOOKUP($C35,Model!$A$2:$R$22,18,FALSE)</f>
        <v>#N/A</v>
      </c>
      <c r="AN35" s="503" t="e">
        <f>(VLOOKUP($Q35,Lookup!$AD$4:$AE$13,2,FALSE)/Lookup!$AD$2)*VLOOKUP($C35,Model!$A$2:$E$22,5,FALSE)*VLOOKUP($C35,Model!$A$2:$S$22,19,FALSE)</f>
        <v>#N/A</v>
      </c>
      <c r="AO35" s="503" t="e">
        <f>(VLOOKUP($R35,Lookup!$AF$4:$AG$8,2,FALSE)/Lookup!$AF$2)*VLOOKUP($C35,Model!$A$2:$E$22,5,FALSE)*VLOOKUP($C35,Model!$A$2:$T$22,20,FALSE)</f>
        <v>#N/A</v>
      </c>
      <c r="AP35" s="503" t="e">
        <f>(VLOOKUP($S35,Lookup!$AH$4:$AI$9,2,FALSE)/Lookup!$AH$2)*VLOOKUP($C35,Model!$A$2:$E$22,5,FALSE)*VLOOKUP($C35,Model!$A$2:$U$22,21,FALSE)</f>
        <v>#N/A</v>
      </c>
      <c r="AQ35" s="503" t="e">
        <f>(VLOOKUP($T35,Lookup!$AJ$4:$AK$12,2,FALSE)/Lookup!$AJ$2)*VLOOKUP($C35,Model!$A$2:$E$22,5,FALSE)*VLOOKUP($C35,Model!$A$2:$V$22,22,FALSE)</f>
        <v>#N/A</v>
      </c>
    </row>
    <row r="36" spans="1:43" x14ac:dyDescent="0.25">
      <c r="A36" s="69"/>
      <c r="B36" s="69"/>
      <c r="C36" s="69"/>
      <c r="D36" s="69"/>
      <c r="E36" s="69"/>
      <c r="F36" s="69"/>
      <c r="G36" s="69"/>
      <c r="H36" s="69"/>
      <c r="I36" s="70"/>
      <c r="J36" s="69"/>
      <c r="K36" s="69"/>
      <c r="L36" s="69"/>
      <c r="M36" s="69"/>
      <c r="N36" s="69"/>
      <c r="O36" s="72"/>
      <c r="P36" s="69"/>
      <c r="Q36" s="69"/>
      <c r="R36" s="69"/>
      <c r="S36" s="69"/>
      <c r="T36" s="69"/>
      <c r="U36" s="503">
        <f t="shared" ca="1" si="2"/>
        <v>0</v>
      </c>
      <c r="V36" s="508">
        <f t="shared" ca="1" si="1"/>
        <v>0</v>
      </c>
      <c r="W36" s="506"/>
      <c r="X36" s="506"/>
      <c r="Y36" s="506"/>
      <c r="Z36" s="502" t="e">
        <f>VLOOKUP($C36,Model!$A$2:$D$22,2,FALSE)</f>
        <v>#N/A</v>
      </c>
      <c r="AA36" s="503" t="e">
        <f>(VLOOKUP($D36,Lookup!$C$4:$D$36,2,FALSE)/Lookup!$C$2)*VLOOKUP($C36,Model!$A$2:$E$22,5,FALSE)*VLOOKUP($C36,Model!$A$2:$G$22,7,FALSE)</f>
        <v>#N/A</v>
      </c>
      <c r="AB36" s="503" t="e">
        <f>(VLOOKUP($E36,Lookup!$F$4:$G$8,2,FALSE)/Lookup!$F$2)*VLOOKUP($C36,Model!$A$2:$E$22,5,FALSE)*VLOOKUP($C36,Model!$A$2:$H$22,8,FALSE)</f>
        <v>#N/A</v>
      </c>
      <c r="AC36" s="503" t="e">
        <f>(VLOOKUP($F36,Lookup!$H$4:$I$26,2,FALSE)/Lookup!$H$2)*VLOOKUP($C36,Model!$A$2:$E$22,5,FALSE)*VLOOKUP($C36,Model!$A$2:$I$22,9,FALSE)</f>
        <v>#N/A</v>
      </c>
      <c r="AD36" s="503" t="e">
        <f>(VLOOKUP($G36,Lookup!$J$4:$K$34,2,FALSE)/Lookup!$J$2)*VLOOKUP($C36,Model!$A$2:$E$22,5,FALSE)*VLOOKUP($C36,Model!$A$2:$J$22,10,FALSE)</f>
        <v>#N/A</v>
      </c>
      <c r="AE36" s="503" t="e">
        <f>(VLOOKUP($H36,Lookup!$L$4:$M$15,2,FALSE)/Lookup!$L$2)*VLOOKUP($C36,Model!$A$2:$E$22,5,FALSE)*VLOOKUP($C36,Model!$A$2:$K$22,11,FALSE)</f>
        <v>#N/A</v>
      </c>
      <c r="AF36" s="503" t="e">
        <f ca="1">_xlfn.SWITCH(VLOOKUP($C36,Model!$A$2:$F$22,6,FALSE),8,(VLOOKUP($I36,Lookup!$N$17:$O$24,2,FALSE)/Lookup!$L$2)*VLOOKUP($C36,Model!$A$2:$E$22,5,FALSE)*VLOOKUP($C36,Model!$A$2:$K$22,11,FALSE),(VLOOKUP($I36,Lookup!$N$4:$O$15,2,FALSE)/Lookup!$L$2)*VLOOKUP($C36,Model!$A$2:$E$22,5,FALSE)*VLOOKUP($C36,Model!$A$2:$K$22,11,FALSE))</f>
        <v>#NAME?</v>
      </c>
      <c r="AG36" s="503" t="e">
        <f>(VLOOKUP($J36,Lookup!$P$4:$Q$15,2,FALSE)/Lookup!$P$2)*VLOOKUP($C36,Model!$A$2:$E$22,5,FALSE)*VLOOKUP($C36,Model!$A$2:$L$22,12,FALSE)</f>
        <v>#N/A</v>
      </c>
      <c r="AH36" s="503" t="e">
        <f ca="1">_xlfn.SWITCH(VLOOKUP($C36,Model!$A$2:$F$22,6,FALSE),8,(VLOOKUP($K36,Lookup!$R$15:$S$23,2,FALSE)/Lookup!$R$2)*VLOOKUP($C36,Model!$A$2:$E$22,5,FALSE)*VLOOKUP($C36,Model!$A$2:$M$22,13,FALSE),(VLOOKUP($K36,Lookup!$R$4:$S$12,2,FALSE)/Lookup!$R$2)*VLOOKUP($C36,Model!$A$2:$E$22,5,FALSE)*VLOOKUP($C36,Model!$A$2:$M$22,13,FALSE))</f>
        <v>#NAME?</v>
      </c>
      <c r="AI36" s="503" t="e">
        <f>(VLOOKUP($L36,Lookup!$V$4:$W$12,2,FALSE)/Lookup!$V$2)*VLOOKUP($C36,Model!$A$2:$E$22,5,FALSE)*VLOOKUP($C36,Model!$A$2:$N$22,14,FALSE)</f>
        <v>#N/A</v>
      </c>
      <c r="AJ36" s="503" t="e">
        <f>(VLOOKUP($M36,Lookup!$X$4:$Y$10,2,FALSE)/Lookup!$X$2)*VLOOKUP($C36,Model!$A$2:$E$22,5,FALSE)*VLOOKUP($C36,Model!$A$2:$O$22,15,FALSE)</f>
        <v>#N/A</v>
      </c>
      <c r="AK36" s="503" t="e">
        <f>(VLOOKUP($N36,Lookup!$Z$4:$AA$13,2,FALSE)/Lookup!$Z$2)*VLOOKUP($C36,Model!$A$2:$E$22,5,FALSE)*VLOOKUP($C36,Model!$A$2:$P$22,16,FALSE)</f>
        <v>#N/A</v>
      </c>
      <c r="AL36" s="503" t="e">
        <f>(VLOOKUP($O36,Lookup!$AB$4:$AC$13,2,FALSE)/Lookup!$AB$2)*VLOOKUP($C36,Model!$A$2:$E$22,5,FALSE)*VLOOKUP($C36,Model!$A$2:$Q$22,17,FALSE)</f>
        <v>#N/A</v>
      </c>
      <c r="AM36" s="503" t="e">
        <f>(VLOOKUP($P36,Lookup!$T$4:$U$8,2,FALSE)/Lookup!$T$2)*VLOOKUP($C36,Model!$A$2:$E$22,5,FALSE)*VLOOKUP($C36,Model!$A$2:$R$22,18,FALSE)</f>
        <v>#N/A</v>
      </c>
      <c r="AN36" s="503" t="e">
        <f>(VLOOKUP($Q36,Lookup!$AD$4:$AE$13,2,FALSE)/Lookup!$AD$2)*VLOOKUP($C36,Model!$A$2:$E$22,5,FALSE)*VLOOKUP($C36,Model!$A$2:$S$22,19,FALSE)</f>
        <v>#N/A</v>
      </c>
      <c r="AO36" s="503" t="e">
        <f>(VLOOKUP($R36,Lookup!$AF$4:$AG$8,2,FALSE)/Lookup!$AF$2)*VLOOKUP($C36,Model!$A$2:$E$22,5,FALSE)*VLOOKUP($C36,Model!$A$2:$T$22,20,FALSE)</f>
        <v>#N/A</v>
      </c>
      <c r="AP36" s="503" t="e">
        <f>(VLOOKUP($S36,Lookup!$AH$4:$AI$9,2,FALSE)/Lookup!$AH$2)*VLOOKUP($C36,Model!$A$2:$E$22,5,FALSE)*VLOOKUP($C36,Model!$A$2:$U$22,21,FALSE)</f>
        <v>#N/A</v>
      </c>
      <c r="AQ36" s="503" t="e">
        <f>(VLOOKUP($T36,Lookup!$AJ$4:$AK$12,2,FALSE)/Lookup!$AJ$2)*VLOOKUP($C36,Model!$A$2:$E$22,5,FALSE)*VLOOKUP($C36,Model!$A$2:$V$22,22,FALSE)</f>
        <v>#N/A</v>
      </c>
    </row>
    <row r="37" spans="1:43" x14ac:dyDescent="0.25">
      <c r="A37" s="69"/>
      <c r="B37" s="69"/>
      <c r="C37" s="69"/>
      <c r="D37" s="69"/>
      <c r="E37" s="69"/>
      <c r="F37" s="69"/>
      <c r="G37" s="69"/>
      <c r="H37" s="69"/>
      <c r="I37" s="70"/>
      <c r="J37" s="69"/>
      <c r="K37" s="69"/>
      <c r="L37" s="69"/>
      <c r="M37" s="69"/>
      <c r="N37" s="69"/>
      <c r="O37" s="72"/>
      <c r="P37" s="69"/>
      <c r="Q37" s="69"/>
      <c r="R37" s="69"/>
      <c r="S37" s="69"/>
      <c r="T37" s="69"/>
      <c r="U37" s="503">
        <f t="shared" ca="1" si="2"/>
        <v>0</v>
      </c>
      <c r="V37" s="508">
        <f t="shared" ca="1" si="1"/>
        <v>0</v>
      </c>
      <c r="W37" s="506"/>
      <c r="X37" s="506"/>
      <c r="Y37" s="506"/>
      <c r="Z37" s="502" t="e">
        <f>VLOOKUP($C37,Model!$A$2:$D$22,2,FALSE)</f>
        <v>#N/A</v>
      </c>
      <c r="AA37" s="503" t="e">
        <f>(VLOOKUP($D37,Lookup!$C$4:$D$36,2,FALSE)/Lookup!$C$2)*VLOOKUP($C37,Model!$A$2:$E$22,5,FALSE)*VLOOKUP($C37,Model!$A$2:$G$22,7,FALSE)</f>
        <v>#N/A</v>
      </c>
      <c r="AB37" s="503" t="e">
        <f>(VLOOKUP($E37,Lookup!$F$4:$G$8,2,FALSE)/Lookup!$F$2)*VLOOKUP($C37,Model!$A$2:$E$22,5,FALSE)*VLOOKUP($C37,Model!$A$2:$H$22,8,FALSE)</f>
        <v>#N/A</v>
      </c>
      <c r="AC37" s="503" t="e">
        <f>(VLOOKUP($F37,Lookup!$H$4:$I$26,2,FALSE)/Lookup!$H$2)*VLOOKUP($C37,Model!$A$2:$E$22,5,FALSE)*VLOOKUP($C37,Model!$A$2:$I$22,9,FALSE)</f>
        <v>#N/A</v>
      </c>
      <c r="AD37" s="503" t="e">
        <f>(VLOOKUP($G37,Lookup!$J$4:$K$34,2,FALSE)/Lookup!$J$2)*VLOOKUP($C37,Model!$A$2:$E$22,5,FALSE)*VLOOKUP($C37,Model!$A$2:$J$22,10,FALSE)</f>
        <v>#N/A</v>
      </c>
      <c r="AE37" s="503" t="e">
        <f>(VLOOKUP($H37,Lookup!$L$4:$M$15,2,FALSE)/Lookup!$L$2)*VLOOKUP($C37,Model!$A$2:$E$22,5,FALSE)*VLOOKUP($C37,Model!$A$2:$K$22,11,FALSE)</f>
        <v>#N/A</v>
      </c>
      <c r="AF37" s="503" t="e">
        <f ca="1">_xlfn.SWITCH(VLOOKUP($C37,Model!$A$2:$F$22,6,FALSE),8,(VLOOKUP($I37,Lookup!$N$17:$O$24,2,FALSE)/Lookup!$L$2)*VLOOKUP($C37,Model!$A$2:$E$22,5,FALSE)*VLOOKUP($C37,Model!$A$2:$K$22,11,FALSE),(VLOOKUP($I37,Lookup!$N$4:$O$15,2,FALSE)/Lookup!$L$2)*VLOOKUP($C37,Model!$A$2:$E$22,5,FALSE)*VLOOKUP($C37,Model!$A$2:$K$22,11,FALSE))</f>
        <v>#NAME?</v>
      </c>
      <c r="AG37" s="503" t="e">
        <f>(VLOOKUP($J37,Lookup!$P$4:$Q$15,2,FALSE)/Lookup!$P$2)*VLOOKUP($C37,Model!$A$2:$E$22,5,FALSE)*VLOOKUP($C37,Model!$A$2:$L$22,12,FALSE)</f>
        <v>#N/A</v>
      </c>
      <c r="AH37" s="503" t="e">
        <f ca="1">_xlfn.SWITCH(VLOOKUP($C37,Model!$A$2:$F$22,6,FALSE),8,(VLOOKUP($K37,Lookup!$R$15:$S$23,2,FALSE)/Lookup!$R$2)*VLOOKUP($C37,Model!$A$2:$E$22,5,FALSE)*VLOOKUP($C37,Model!$A$2:$M$22,13,FALSE),(VLOOKUP($K37,Lookup!$R$4:$S$12,2,FALSE)/Lookup!$R$2)*VLOOKUP($C37,Model!$A$2:$E$22,5,FALSE)*VLOOKUP($C37,Model!$A$2:$M$22,13,FALSE))</f>
        <v>#NAME?</v>
      </c>
      <c r="AI37" s="503" t="e">
        <f>(VLOOKUP($L37,Lookup!$V$4:$W$12,2,FALSE)/Lookup!$V$2)*VLOOKUP($C37,Model!$A$2:$E$22,5,FALSE)*VLOOKUP($C37,Model!$A$2:$N$22,14,FALSE)</f>
        <v>#N/A</v>
      </c>
      <c r="AJ37" s="503" t="e">
        <f>(VLOOKUP($M37,Lookup!$X$4:$Y$10,2,FALSE)/Lookup!$X$2)*VLOOKUP($C37,Model!$A$2:$E$22,5,FALSE)*VLOOKUP($C37,Model!$A$2:$O$22,15,FALSE)</f>
        <v>#N/A</v>
      </c>
      <c r="AK37" s="503" t="e">
        <f>(VLOOKUP($N37,Lookup!$Z$4:$AA$13,2,FALSE)/Lookup!$Z$2)*VLOOKUP($C37,Model!$A$2:$E$22,5,FALSE)*VLOOKUP($C37,Model!$A$2:$P$22,16,FALSE)</f>
        <v>#N/A</v>
      </c>
      <c r="AL37" s="503" t="e">
        <f>(VLOOKUP($O37,Lookup!$AB$4:$AC$13,2,FALSE)/Lookup!$AB$2)*VLOOKUP($C37,Model!$A$2:$E$22,5,FALSE)*VLOOKUP($C37,Model!$A$2:$Q$22,17,FALSE)</f>
        <v>#N/A</v>
      </c>
      <c r="AM37" s="503" t="e">
        <f>(VLOOKUP($P37,Lookup!$T$4:$U$8,2,FALSE)/Lookup!$T$2)*VLOOKUP($C37,Model!$A$2:$E$22,5,FALSE)*VLOOKUP($C37,Model!$A$2:$R$22,18,FALSE)</f>
        <v>#N/A</v>
      </c>
      <c r="AN37" s="503" t="e">
        <f>(VLOOKUP($Q37,Lookup!$AD$4:$AE$13,2,FALSE)/Lookup!$AD$2)*VLOOKUP($C37,Model!$A$2:$E$22,5,FALSE)*VLOOKUP($C37,Model!$A$2:$S$22,19,FALSE)</f>
        <v>#N/A</v>
      </c>
      <c r="AO37" s="503" t="e">
        <f>(VLOOKUP($R37,Lookup!$AF$4:$AG$8,2,FALSE)/Lookup!$AF$2)*VLOOKUP($C37,Model!$A$2:$E$22,5,FALSE)*VLOOKUP($C37,Model!$A$2:$T$22,20,FALSE)</f>
        <v>#N/A</v>
      </c>
      <c r="AP37" s="503" t="e">
        <f>(VLOOKUP($S37,Lookup!$AH$4:$AI$9,2,FALSE)/Lookup!$AH$2)*VLOOKUP($C37,Model!$A$2:$E$22,5,FALSE)*VLOOKUP($C37,Model!$A$2:$U$22,21,FALSE)</f>
        <v>#N/A</v>
      </c>
      <c r="AQ37" s="503" t="e">
        <f>(VLOOKUP($T37,Lookup!$AJ$4:$AK$12,2,FALSE)/Lookup!$AJ$2)*VLOOKUP($C37,Model!$A$2:$E$22,5,FALSE)*VLOOKUP($C37,Model!$A$2:$V$22,22,FALSE)</f>
        <v>#N/A</v>
      </c>
    </row>
    <row r="38" spans="1:43" x14ac:dyDescent="0.25">
      <c r="A38" s="69"/>
      <c r="B38" s="69"/>
      <c r="C38" s="69"/>
      <c r="D38" s="69"/>
      <c r="E38" s="69"/>
      <c r="F38" s="69"/>
      <c r="G38" s="69"/>
      <c r="H38" s="69"/>
      <c r="I38" s="70"/>
      <c r="J38" s="69"/>
      <c r="K38" s="69"/>
      <c r="L38" s="69"/>
      <c r="M38" s="69"/>
      <c r="N38" s="69"/>
      <c r="O38" s="72"/>
      <c r="P38" s="69"/>
      <c r="Q38" s="69"/>
      <c r="R38" s="69"/>
      <c r="S38" s="69"/>
      <c r="T38" s="69"/>
      <c r="U38" s="503">
        <f t="shared" ca="1" si="2"/>
        <v>0</v>
      </c>
      <c r="V38" s="508">
        <f t="shared" ca="1" si="1"/>
        <v>0</v>
      </c>
      <c r="W38" s="506"/>
      <c r="X38" s="506"/>
      <c r="Y38" s="506"/>
      <c r="Z38" s="502" t="e">
        <f>VLOOKUP($C38,Model!$A$2:$D$22,2,FALSE)</f>
        <v>#N/A</v>
      </c>
      <c r="AA38" s="503" t="e">
        <f>(VLOOKUP($D38,Lookup!$C$4:$D$36,2,FALSE)/Lookup!$C$2)*VLOOKUP($C38,Model!$A$2:$E$22,5,FALSE)*VLOOKUP($C38,Model!$A$2:$G$22,7,FALSE)</f>
        <v>#N/A</v>
      </c>
      <c r="AB38" s="503" t="e">
        <f>(VLOOKUP($E38,Lookup!$F$4:$G$8,2,FALSE)/Lookup!$F$2)*VLOOKUP($C38,Model!$A$2:$E$22,5,FALSE)*VLOOKUP($C38,Model!$A$2:$H$22,8,FALSE)</f>
        <v>#N/A</v>
      </c>
      <c r="AC38" s="503" t="e">
        <f>(VLOOKUP($F38,Lookup!$H$4:$I$26,2,FALSE)/Lookup!$H$2)*VLOOKUP($C38,Model!$A$2:$E$22,5,FALSE)*VLOOKUP($C38,Model!$A$2:$I$22,9,FALSE)</f>
        <v>#N/A</v>
      </c>
      <c r="AD38" s="503" t="e">
        <f>(VLOOKUP($G38,Lookup!$J$4:$K$34,2,FALSE)/Lookup!$J$2)*VLOOKUP($C38,Model!$A$2:$E$22,5,FALSE)*VLOOKUP($C38,Model!$A$2:$J$22,10,FALSE)</f>
        <v>#N/A</v>
      </c>
      <c r="AE38" s="503" t="e">
        <f>(VLOOKUP($H38,Lookup!$L$4:$M$15,2,FALSE)/Lookup!$L$2)*VLOOKUP($C38,Model!$A$2:$E$22,5,FALSE)*VLOOKUP($C38,Model!$A$2:$K$22,11,FALSE)</f>
        <v>#N/A</v>
      </c>
      <c r="AF38" s="503" t="e">
        <f ca="1">_xlfn.SWITCH(VLOOKUP($C38,Model!$A$2:$F$22,6,FALSE),8,(VLOOKUP($I38,Lookup!$N$17:$O$24,2,FALSE)/Lookup!$L$2)*VLOOKUP($C38,Model!$A$2:$E$22,5,FALSE)*VLOOKUP($C38,Model!$A$2:$K$22,11,FALSE),(VLOOKUP($I38,Lookup!$N$4:$O$15,2,FALSE)/Lookup!$L$2)*VLOOKUP($C38,Model!$A$2:$E$22,5,FALSE)*VLOOKUP($C38,Model!$A$2:$K$22,11,FALSE))</f>
        <v>#NAME?</v>
      </c>
      <c r="AG38" s="503" t="e">
        <f>(VLOOKUP($J38,Lookup!$P$4:$Q$15,2,FALSE)/Lookup!$P$2)*VLOOKUP($C38,Model!$A$2:$E$22,5,FALSE)*VLOOKUP($C38,Model!$A$2:$L$22,12,FALSE)</f>
        <v>#N/A</v>
      </c>
      <c r="AH38" s="503" t="e">
        <f ca="1">_xlfn.SWITCH(VLOOKUP($C38,Model!$A$2:$F$22,6,FALSE),8,(VLOOKUP($K38,Lookup!$R$15:$S$23,2,FALSE)/Lookup!$R$2)*VLOOKUP($C38,Model!$A$2:$E$22,5,FALSE)*VLOOKUP($C38,Model!$A$2:$M$22,13,FALSE),(VLOOKUP($K38,Lookup!$R$4:$S$12,2,FALSE)/Lookup!$R$2)*VLOOKUP($C38,Model!$A$2:$E$22,5,FALSE)*VLOOKUP($C38,Model!$A$2:$M$22,13,FALSE))</f>
        <v>#NAME?</v>
      </c>
      <c r="AI38" s="503" t="e">
        <f>(VLOOKUP($L38,Lookup!$V$4:$W$12,2,FALSE)/Lookup!$V$2)*VLOOKUP($C38,Model!$A$2:$E$22,5,FALSE)*VLOOKUP($C38,Model!$A$2:$N$22,14,FALSE)</f>
        <v>#N/A</v>
      </c>
      <c r="AJ38" s="503" t="e">
        <f>(VLOOKUP($M38,Lookup!$X$4:$Y$10,2,FALSE)/Lookup!$X$2)*VLOOKUP($C38,Model!$A$2:$E$22,5,FALSE)*VLOOKUP($C38,Model!$A$2:$O$22,15,FALSE)</f>
        <v>#N/A</v>
      </c>
      <c r="AK38" s="503" t="e">
        <f>(VLOOKUP($N38,Lookup!$Z$4:$AA$13,2,FALSE)/Lookup!$Z$2)*VLOOKUP($C38,Model!$A$2:$E$22,5,FALSE)*VLOOKUP($C38,Model!$A$2:$P$22,16,FALSE)</f>
        <v>#N/A</v>
      </c>
      <c r="AL38" s="503" t="e">
        <f>(VLOOKUP($O38,Lookup!$AB$4:$AC$13,2,FALSE)/Lookup!$AB$2)*VLOOKUP($C38,Model!$A$2:$E$22,5,FALSE)*VLOOKUP($C38,Model!$A$2:$Q$22,17,FALSE)</f>
        <v>#N/A</v>
      </c>
      <c r="AM38" s="503" t="e">
        <f>(VLOOKUP($P38,Lookup!$T$4:$U$8,2,FALSE)/Lookup!$T$2)*VLOOKUP($C38,Model!$A$2:$E$22,5,FALSE)*VLOOKUP($C38,Model!$A$2:$R$22,18,FALSE)</f>
        <v>#N/A</v>
      </c>
      <c r="AN38" s="503" t="e">
        <f>(VLOOKUP($Q38,Lookup!$AD$4:$AE$13,2,FALSE)/Lookup!$AD$2)*VLOOKUP($C38,Model!$A$2:$E$22,5,FALSE)*VLOOKUP($C38,Model!$A$2:$S$22,19,FALSE)</f>
        <v>#N/A</v>
      </c>
      <c r="AO38" s="503" t="e">
        <f>(VLOOKUP($R38,Lookup!$AF$4:$AG$8,2,FALSE)/Lookup!$AF$2)*VLOOKUP($C38,Model!$A$2:$E$22,5,FALSE)*VLOOKUP($C38,Model!$A$2:$T$22,20,FALSE)</f>
        <v>#N/A</v>
      </c>
      <c r="AP38" s="503" t="e">
        <f>(VLOOKUP($S38,Lookup!$AH$4:$AI$9,2,FALSE)/Lookup!$AH$2)*VLOOKUP($C38,Model!$A$2:$E$22,5,FALSE)*VLOOKUP($C38,Model!$A$2:$U$22,21,FALSE)</f>
        <v>#N/A</v>
      </c>
      <c r="AQ38" s="503" t="e">
        <f>(VLOOKUP($T38,Lookup!$AJ$4:$AK$12,2,FALSE)/Lookup!$AJ$2)*VLOOKUP($C38,Model!$A$2:$E$22,5,FALSE)*VLOOKUP($C38,Model!$A$2:$V$22,22,FALSE)</f>
        <v>#N/A</v>
      </c>
    </row>
    <row r="39" spans="1:43" x14ac:dyDescent="0.25">
      <c r="A39" s="69"/>
      <c r="B39" s="69"/>
      <c r="C39" s="69"/>
      <c r="D39" s="69"/>
      <c r="E39" s="69"/>
      <c r="F39" s="69"/>
      <c r="G39" s="69"/>
      <c r="H39" s="69"/>
      <c r="I39" s="70"/>
      <c r="J39" s="69"/>
      <c r="K39" s="69"/>
      <c r="L39" s="69"/>
      <c r="M39" s="69"/>
      <c r="N39" s="69"/>
      <c r="O39" s="72"/>
      <c r="P39" s="69"/>
      <c r="Q39" s="69"/>
      <c r="R39" s="69"/>
      <c r="S39" s="69"/>
      <c r="T39" s="69"/>
      <c r="U39" s="503">
        <f t="shared" ca="1" si="2"/>
        <v>0</v>
      </c>
      <c r="V39" s="508">
        <f t="shared" ca="1" si="1"/>
        <v>0</v>
      </c>
      <c r="W39" s="506"/>
      <c r="X39" s="506"/>
      <c r="Y39" s="506"/>
      <c r="Z39" s="502" t="e">
        <f>VLOOKUP($C39,Model!$A$2:$D$22,2,FALSE)</f>
        <v>#N/A</v>
      </c>
      <c r="AA39" s="503" t="e">
        <f>(VLOOKUP($D39,Lookup!$C$4:$D$36,2,FALSE)/Lookup!$C$2)*VLOOKUP($C39,Model!$A$2:$E$22,5,FALSE)*VLOOKUP($C39,Model!$A$2:$G$22,7,FALSE)</f>
        <v>#N/A</v>
      </c>
      <c r="AB39" s="503" t="e">
        <f>(VLOOKUP($E39,Lookup!$F$4:$G$8,2,FALSE)/Lookup!$F$2)*VLOOKUP($C39,Model!$A$2:$E$22,5,FALSE)*VLOOKUP($C39,Model!$A$2:$H$22,8,FALSE)</f>
        <v>#N/A</v>
      </c>
      <c r="AC39" s="503" t="e">
        <f>(VLOOKUP($F39,Lookup!$H$4:$I$26,2,FALSE)/Lookup!$H$2)*VLOOKUP($C39,Model!$A$2:$E$22,5,FALSE)*VLOOKUP($C39,Model!$A$2:$I$22,9,FALSE)</f>
        <v>#N/A</v>
      </c>
      <c r="AD39" s="503" t="e">
        <f>(VLOOKUP($G39,Lookup!$J$4:$K$34,2,FALSE)/Lookup!$J$2)*VLOOKUP($C39,Model!$A$2:$E$22,5,FALSE)*VLOOKUP($C39,Model!$A$2:$J$22,10,FALSE)</f>
        <v>#N/A</v>
      </c>
      <c r="AE39" s="503" t="e">
        <f>(VLOOKUP($H39,Lookup!$L$4:$M$15,2,FALSE)/Lookup!$L$2)*VLOOKUP($C39,Model!$A$2:$E$22,5,FALSE)*VLOOKUP($C39,Model!$A$2:$K$22,11,FALSE)</f>
        <v>#N/A</v>
      </c>
      <c r="AF39" s="503" t="e">
        <f ca="1">_xlfn.SWITCH(VLOOKUP($C39,Model!$A$2:$F$22,6,FALSE),8,(VLOOKUP($I39,Lookup!$N$17:$O$24,2,FALSE)/Lookup!$L$2)*VLOOKUP($C39,Model!$A$2:$E$22,5,FALSE)*VLOOKUP($C39,Model!$A$2:$K$22,11,FALSE),(VLOOKUP($I39,Lookup!$N$4:$O$15,2,FALSE)/Lookup!$L$2)*VLOOKUP($C39,Model!$A$2:$E$22,5,FALSE)*VLOOKUP($C39,Model!$A$2:$K$22,11,FALSE))</f>
        <v>#NAME?</v>
      </c>
      <c r="AG39" s="503" t="e">
        <f>(VLOOKUP($J39,Lookup!$P$4:$Q$15,2,FALSE)/Lookup!$P$2)*VLOOKUP($C39,Model!$A$2:$E$22,5,FALSE)*VLOOKUP($C39,Model!$A$2:$L$22,12,FALSE)</f>
        <v>#N/A</v>
      </c>
      <c r="AH39" s="503" t="e">
        <f ca="1">_xlfn.SWITCH(VLOOKUP($C39,Model!$A$2:$F$22,6,FALSE),8,(VLOOKUP($K39,Lookup!$R$15:$S$23,2,FALSE)/Lookup!$R$2)*VLOOKUP($C39,Model!$A$2:$E$22,5,FALSE)*VLOOKUP($C39,Model!$A$2:$M$22,13,FALSE),(VLOOKUP($K39,Lookup!$R$4:$S$12,2,FALSE)/Lookup!$R$2)*VLOOKUP($C39,Model!$A$2:$E$22,5,FALSE)*VLOOKUP($C39,Model!$A$2:$M$22,13,FALSE))</f>
        <v>#NAME?</v>
      </c>
      <c r="AI39" s="503" t="e">
        <f>(VLOOKUP($L39,Lookup!$V$4:$W$12,2,FALSE)/Lookup!$V$2)*VLOOKUP($C39,Model!$A$2:$E$22,5,FALSE)*VLOOKUP($C39,Model!$A$2:$N$22,14,FALSE)</f>
        <v>#N/A</v>
      </c>
      <c r="AJ39" s="503" t="e">
        <f>(VLOOKUP($M39,Lookup!$X$4:$Y$10,2,FALSE)/Lookup!$X$2)*VLOOKUP($C39,Model!$A$2:$E$22,5,FALSE)*VLOOKUP($C39,Model!$A$2:$O$22,15,FALSE)</f>
        <v>#N/A</v>
      </c>
      <c r="AK39" s="503" t="e">
        <f>(VLOOKUP($N39,Lookup!$Z$4:$AA$13,2,FALSE)/Lookup!$Z$2)*VLOOKUP($C39,Model!$A$2:$E$22,5,FALSE)*VLOOKUP($C39,Model!$A$2:$P$22,16,FALSE)</f>
        <v>#N/A</v>
      </c>
      <c r="AL39" s="503" t="e">
        <f>(VLOOKUP($O39,Lookup!$AB$4:$AC$13,2,FALSE)/Lookup!$AB$2)*VLOOKUP($C39,Model!$A$2:$E$22,5,FALSE)*VLOOKUP($C39,Model!$A$2:$Q$22,17,FALSE)</f>
        <v>#N/A</v>
      </c>
      <c r="AM39" s="503" t="e">
        <f>(VLOOKUP($P39,Lookup!$T$4:$U$8,2,FALSE)/Lookup!$T$2)*VLOOKUP($C39,Model!$A$2:$E$22,5,FALSE)*VLOOKUP($C39,Model!$A$2:$R$22,18,FALSE)</f>
        <v>#N/A</v>
      </c>
      <c r="AN39" s="503" t="e">
        <f>(VLOOKUP($Q39,Lookup!$AD$4:$AE$13,2,FALSE)/Lookup!$AD$2)*VLOOKUP($C39,Model!$A$2:$E$22,5,FALSE)*VLOOKUP($C39,Model!$A$2:$S$22,19,FALSE)</f>
        <v>#N/A</v>
      </c>
      <c r="AO39" s="503" t="e">
        <f>(VLOOKUP($R39,Lookup!$AF$4:$AG$8,2,FALSE)/Lookup!$AF$2)*VLOOKUP($C39,Model!$A$2:$E$22,5,FALSE)*VLOOKUP($C39,Model!$A$2:$T$22,20,FALSE)</f>
        <v>#N/A</v>
      </c>
      <c r="AP39" s="503" t="e">
        <f>(VLOOKUP($S39,Lookup!$AH$4:$AI$9,2,FALSE)/Lookup!$AH$2)*VLOOKUP($C39,Model!$A$2:$E$22,5,FALSE)*VLOOKUP($C39,Model!$A$2:$U$22,21,FALSE)</f>
        <v>#N/A</v>
      </c>
      <c r="AQ39" s="503" t="e">
        <f>(VLOOKUP($T39,Lookup!$AJ$4:$AK$12,2,FALSE)/Lookup!$AJ$2)*VLOOKUP($C39,Model!$A$2:$E$22,5,FALSE)*VLOOKUP($C39,Model!$A$2:$V$22,22,FALSE)</f>
        <v>#N/A</v>
      </c>
    </row>
    <row r="40" spans="1:43" x14ac:dyDescent="0.25">
      <c r="A40" s="69"/>
      <c r="B40" s="69"/>
      <c r="C40" s="69"/>
      <c r="D40" s="69"/>
      <c r="E40" s="69"/>
      <c r="F40" s="69"/>
      <c r="G40" s="69"/>
      <c r="H40" s="69"/>
      <c r="I40" s="70"/>
      <c r="J40" s="69"/>
      <c r="K40" s="69"/>
      <c r="L40" s="69"/>
      <c r="M40" s="69"/>
      <c r="N40" s="69"/>
      <c r="O40" s="72"/>
      <c r="P40" s="69"/>
      <c r="Q40" s="69"/>
      <c r="R40" s="69"/>
      <c r="S40" s="69"/>
      <c r="T40" s="69"/>
      <c r="U40" s="503">
        <f t="shared" ca="1" si="2"/>
        <v>0</v>
      </c>
      <c r="V40" s="508">
        <f t="shared" ca="1" si="1"/>
        <v>0</v>
      </c>
      <c r="W40" s="506"/>
      <c r="X40" s="506"/>
      <c r="Y40" s="506"/>
      <c r="Z40" s="502" t="e">
        <f>VLOOKUP($C40,Model!$A$2:$D$22,2,FALSE)</f>
        <v>#N/A</v>
      </c>
      <c r="AA40" s="503" t="e">
        <f>(VLOOKUP($D40,Lookup!$C$4:$D$36,2,FALSE)/Lookup!$C$2)*VLOOKUP($C40,Model!$A$2:$E$22,5,FALSE)*VLOOKUP($C40,Model!$A$2:$G$22,7,FALSE)</f>
        <v>#N/A</v>
      </c>
      <c r="AB40" s="503" t="e">
        <f>(VLOOKUP($E40,Lookup!$F$4:$G$8,2,FALSE)/Lookup!$F$2)*VLOOKUP($C40,Model!$A$2:$E$22,5,FALSE)*VLOOKUP($C40,Model!$A$2:$H$22,8,FALSE)</f>
        <v>#N/A</v>
      </c>
      <c r="AC40" s="503" t="e">
        <f>(VLOOKUP($F40,Lookup!$H$4:$I$26,2,FALSE)/Lookup!$H$2)*VLOOKUP($C40,Model!$A$2:$E$22,5,FALSE)*VLOOKUP($C40,Model!$A$2:$I$22,9,FALSE)</f>
        <v>#N/A</v>
      </c>
      <c r="AD40" s="503" t="e">
        <f>(VLOOKUP($G40,Lookup!$J$4:$K$34,2,FALSE)/Lookup!$J$2)*VLOOKUP($C40,Model!$A$2:$E$22,5,FALSE)*VLOOKUP($C40,Model!$A$2:$J$22,10,FALSE)</f>
        <v>#N/A</v>
      </c>
      <c r="AE40" s="503" t="e">
        <f>(VLOOKUP($H40,Lookup!$L$4:$M$15,2,FALSE)/Lookup!$L$2)*VLOOKUP($C40,Model!$A$2:$E$22,5,FALSE)*VLOOKUP($C40,Model!$A$2:$K$22,11,FALSE)</f>
        <v>#N/A</v>
      </c>
      <c r="AF40" s="503" t="e">
        <f ca="1">_xlfn.SWITCH(VLOOKUP($C40,Model!$A$2:$F$22,6,FALSE),8,(VLOOKUP($I40,Lookup!$N$17:$O$24,2,FALSE)/Lookup!$L$2)*VLOOKUP($C40,Model!$A$2:$E$22,5,FALSE)*VLOOKUP($C40,Model!$A$2:$K$22,11,FALSE),(VLOOKUP($I40,Lookup!$N$4:$O$15,2,FALSE)/Lookup!$L$2)*VLOOKUP($C40,Model!$A$2:$E$22,5,FALSE)*VLOOKUP($C40,Model!$A$2:$K$22,11,FALSE))</f>
        <v>#NAME?</v>
      </c>
      <c r="AG40" s="503" t="e">
        <f>(VLOOKUP($J40,Lookup!$P$4:$Q$15,2,FALSE)/Lookup!$P$2)*VLOOKUP($C40,Model!$A$2:$E$22,5,FALSE)*VLOOKUP($C40,Model!$A$2:$L$22,12,FALSE)</f>
        <v>#N/A</v>
      </c>
      <c r="AH40" s="503" t="e">
        <f ca="1">_xlfn.SWITCH(VLOOKUP($C40,Model!$A$2:$F$22,6,FALSE),8,(VLOOKUP($K40,Lookup!$R$15:$S$23,2,FALSE)/Lookup!$R$2)*VLOOKUP($C40,Model!$A$2:$E$22,5,FALSE)*VLOOKUP($C40,Model!$A$2:$M$22,13,FALSE),(VLOOKUP($K40,Lookup!$R$4:$S$12,2,FALSE)/Lookup!$R$2)*VLOOKUP($C40,Model!$A$2:$E$22,5,FALSE)*VLOOKUP($C40,Model!$A$2:$M$22,13,FALSE))</f>
        <v>#NAME?</v>
      </c>
      <c r="AI40" s="503" t="e">
        <f>(VLOOKUP($L40,Lookup!$V$4:$W$12,2,FALSE)/Lookup!$V$2)*VLOOKUP($C40,Model!$A$2:$E$22,5,FALSE)*VLOOKUP($C40,Model!$A$2:$N$22,14,FALSE)</f>
        <v>#N/A</v>
      </c>
      <c r="AJ40" s="503" t="e">
        <f>(VLOOKUP($M40,Lookup!$X$4:$Y$10,2,FALSE)/Lookup!$X$2)*VLOOKUP($C40,Model!$A$2:$E$22,5,FALSE)*VLOOKUP($C40,Model!$A$2:$O$22,15,FALSE)</f>
        <v>#N/A</v>
      </c>
      <c r="AK40" s="503" t="e">
        <f>(VLOOKUP($N40,Lookup!$Z$4:$AA$13,2,FALSE)/Lookup!$Z$2)*VLOOKUP($C40,Model!$A$2:$E$22,5,FALSE)*VLOOKUP($C40,Model!$A$2:$P$22,16,FALSE)</f>
        <v>#N/A</v>
      </c>
      <c r="AL40" s="503" t="e">
        <f>(VLOOKUP($O40,Lookup!$AB$4:$AC$13,2,FALSE)/Lookup!$AB$2)*VLOOKUP($C40,Model!$A$2:$E$22,5,FALSE)*VLOOKUP($C40,Model!$A$2:$Q$22,17,FALSE)</f>
        <v>#N/A</v>
      </c>
      <c r="AM40" s="503" t="e">
        <f>(VLOOKUP($P40,Lookup!$T$4:$U$8,2,FALSE)/Lookup!$T$2)*VLOOKUP($C40,Model!$A$2:$E$22,5,FALSE)*VLOOKUP($C40,Model!$A$2:$R$22,18,FALSE)</f>
        <v>#N/A</v>
      </c>
      <c r="AN40" s="503" t="e">
        <f>(VLOOKUP($Q40,Lookup!$AD$4:$AE$13,2,FALSE)/Lookup!$AD$2)*VLOOKUP($C40,Model!$A$2:$E$22,5,FALSE)*VLOOKUP($C40,Model!$A$2:$S$22,19,FALSE)</f>
        <v>#N/A</v>
      </c>
      <c r="AO40" s="503" t="e">
        <f>(VLOOKUP($R40,Lookup!$AF$4:$AG$8,2,FALSE)/Lookup!$AF$2)*VLOOKUP($C40,Model!$A$2:$E$22,5,FALSE)*VLOOKUP($C40,Model!$A$2:$T$22,20,FALSE)</f>
        <v>#N/A</v>
      </c>
      <c r="AP40" s="503" t="e">
        <f>(VLOOKUP($S40,Lookup!$AH$4:$AI$9,2,FALSE)/Lookup!$AH$2)*VLOOKUP($C40,Model!$A$2:$E$22,5,FALSE)*VLOOKUP($C40,Model!$A$2:$U$22,21,FALSE)</f>
        <v>#N/A</v>
      </c>
      <c r="AQ40" s="503" t="e">
        <f>(VLOOKUP($T40,Lookup!$AJ$4:$AK$12,2,FALSE)/Lookup!$AJ$2)*VLOOKUP($C40,Model!$A$2:$E$22,5,FALSE)*VLOOKUP($C40,Model!$A$2:$V$22,22,FALSE)</f>
        <v>#N/A</v>
      </c>
    </row>
    <row r="41" spans="1:43" x14ac:dyDescent="0.25">
      <c r="A41" s="69"/>
      <c r="B41" s="69"/>
      <c r="C41" s="69"/>
      <c r="D41" s="69"/>
      <c r="E41" s="69"/>
      <c r="F41" s="69"/>
      <c r="G41" s="69"/>
      <c r="H41" s="69"/>
      <c r="I41" s="70"/>
      <c r="J41" s="69"/>
      <c r="K41" s="69"/>
      <c r="L41" s="69"/>
      <c r="M41" s="69"/>
      <c r="N41" s="69"/>
      <c r="O41" s="72"/>
      <c r="P41" s="69"/>
      <c r="Q41" s="69"/>
      <c r="R41" s="69"/>
      <c r="S41" s="69"/>
      <c r="T41" s="69"/>
      <c r="U41" s="503">
        <f t="shared" ca="1" si="2"/>
        <v>0</v>
      </c>
      <c r="V41" s="508">
        <f t="shared" ca="1" si="1"/>
        <v>0</v>
      </c>
      <c r="W41" s="506"/>
      <c r="X41" s="506"/>
      <c r="Y41" s="506"/>
      <c r="Z41" s="502" t="e">
        <f>VLOOKUP($C41,Model!$A$2:$D$22,2,FALSE)</f>
        <v>#N/A</v>
      </c>
      <c r="AA41" s="503" t="e">
        <f>(VLOOKUP($D41,Lookup!$C$4:$D$36,2,FALSE)/Lookup!$C$2)*VLOOKUP($C41,Model!$A$2:$E$22,5,FALSE)*VLOOKUP($C41,Model!$A$2:$G$22,7,FALSE)</f>
        <v>#N/A</v>
      </c>
      <c r="AB41" s="503" t="e">
        <f>(VLOOKUP($E41,Lookup!$F$4:$G$8,2,FALSE)/Lookup!$F$2)*VLOOKUP($C41,Model!$A$2:$E$22,5,FALSE)*VLOOKUP($C41,Model!$A$2:$H$22,8,FALSE)</f>
        <v>#N/A</v>
      </c>
      <c r="AC41" s="503" t="e">
        <f>(VLOOKUP($F41,Lookup!$H$4:$I$26,2,FALSE)/Lookup!$H$2)*VLOOKUP($C41,Model!$A$2:$E$22,5,FALSE)*VLOOKUP($C41,Model!$A$2:$I$22,9,FALSE)</f>
        <v>#N/A</v>
      </c>
      <c r="AD41" s="503" t="e">
        <f>(VLOOKUP($G41,Lookup!$J$4:$K$34,2,FALSE)/Lookup!$J$2)*VLOOKUP($C41,Model!$A$2:$E$22,5,FALSE)*VLOOKUP($C41,Model!$A$2:$J$22,10,FALSE)</f>
        <v>#N/A</v>
      </c>
      <c r="AE41" s="503" t="e">
        <f>(VLOOKUP($H41,Lookup!$L$4:$M$15,2,FALSE)/Lookup!$L$2)*VLOOKUP($C41,Model!$A$2:$E$22,5,FALSE)*VLOOKUP($C41,Model!$A$2:$K$22,11,FALSE)</f>
        <v>#N/A</v>
      </c>
      <c r="AF41" s="503" t="e">
        <f ca="1">_xlfn.SWITCH(VLOOKUP($C41,Model!$A$2:$F$22,6,FALSE),8,(VLOOKUP($I41,Lookup!$N$17:$O$24,2,FALSE)/Lookup!$L$2)*VLOOKUP($C41,Model!$A$2:$E$22,5,FALSE)*VLOOKUP($C41,Model!$A$2:$K$22,11,FALSE),(VLOOKUP($I41,Lookup!$N$4:$O$15,2,FALSE)/Lookup!$L$2)*VLOOKUP($C41,Model!$A$2:$E$22,5,FALSE)*VLOOKUP($C41,Model!$A$2:$K$22,11,FALSE))</f>
        <v>#NAME?</v>
      </c>
      <c r="AG41" s="503" t="e">
        <f>(VLOOKUP($J41,Lookup!$P$4:$Q$15,2,FALSE)/Lookup!$P$2)*VLOOKUP($C41,Model!$A$2:$E$22,5,FALSE)*VLOOKUP($C41,Model!$A$2:$L$22,12,FALSE)</f>
        <v>#N/A</v>
      </c>
      <c r="AH41" s="503" t="e">
        <f ca="1">_xlfn.SWITCH(VLOOKUP($C41,Model!$A$2:$F$22,6,FALSE),8,(VLOOKUP($K41,Lookup!$R$15:$S$23,2,FALSE)/Lookup!$R$2)*VLOOKUP($C41,Model!$A$2:$E$22,5,FALSE)*VLOOKUP($C41,Model!$A$2:$M$22,13,FALSE),(VLOOKUP($K41,Lookup!$R$4:$S$12,2,FALSE)/Lookup!$R$2)*VLOOKUP($C41,Model!$A$2:$E$22,5,FALSE)*VLOOKUP($C41,Model!$A$2:$M$22,13,FALSE))</f>
        <v>#NAME?</v>
      </c>
      <c r="AI41" s="503" t="e">
        <f>(VLOOKUP($L41,Lookup!$V$4:$W$12,2,FALSE)/Lookup!$V$2)*VLOOKUP($C41,Model!$A$2:$E$22,5,FALSE)*VLOOKUP($C41,Model!$A$2:$N$22,14,FALSE)</f>
        <v>#N/A</v>
      </c>
      <c r="AJ41" s="503" t="e">
        <f>(VLOOKUP($M41,Lookup!$X$4:$Y$10,2,FALSE)/Lookup!$X$2)*VLOOKUP($C41,Model!$A$2:$E$22,5,FALSE)*VLOOKUP($C41,Model!$A$2:$O$22,15,FALSE)</f>
        <v>#N/A</v>
      </c>
      <c r="AK41" s="503" t="e">
        <f>(VLOOKUP($N41,Lookup!$Z$4:$AA$13,2,FALSE)/Lookup!$Z$2)*VLOOKUP($C41,Model!$A$2:$E$22,5,FALSE)*VLOOKUP($C41,Model!$A$2:$P$22,16,FALSE)</f>
        <v>#N/A</v>
      </c>
      <c r="AL41" s="503" t="e">
        <f>(VLOOKUP($O41,Lookup!$AB$4:$AC$13,2,FALSE)/Lookup!$AB$2)*VLOOKUP($C41,Model!$A$2:$E$22,5,FALSE)*VLOOKUP($C41,Model!$A$2:$Q$22,17,FALSE)</f>
        <v>#N/A</v>
      </c>
      <c r="AM41" s="503" t="e">
        <f>(VLOOKUP($P41,Lookup!$T$4:$U$8,2,FALSE)/Lookup!$T$2)*VLOOKUP($C41,Model!$A$2:$E$22,5,FALSE)*VLOOKUP($C41,Model!$A$2:$R$22,18,FALSE)</f>
        <v>#N/A</v>
      </c>
      <c r="AN41" s="503" t="e">
        <f>(VLOOKUP($Q41,Lookup!$AD$4:$AE$13,2,FALSE)/Lookup!$AD$2)*VLOOKUP($C41,Model!$A$2:$E$22,5,FALSE)*VLOOKUP($C41,Model!$A$2:$S$22,19,FALSE)</f>
        <v>#N/A</v>
      </c>
      <c r="AO41" s="503" t="e">
        <f>(VLOOKUP($R41,Lookup!$AF$4:$AG$8,2,FALSE)/Lookup!$AF$2)*VLOOKUP($C41,Model!$A$2:$E$22,5,FALSE)*VLOOKUP($C41,Model!$A$2:$T$22,20,FALSE)</f>
        <v>#N/A</v>
      </c>
      <c r="AP41" s="503" t="e">
        <f>(VLOOKUP($S41,Lookup!$AH$4:$AI$9,2,FALSE)/Lookup!$AH$2)*VLOOKUP($C41,Model!$A$2:$E$22,5,FALSE)*VLOOKUP($C41,Model!$A$2:$U$22,21,FALSE)</f>
        <v>#N/A</v>
      </c>
      <c r="AQ41" s="503" t="e">
        <f>(VLOOKUP($T41,Lookup!$AJ$4:$AK$12,2,FALSE)/Lookup!$AJ$2)*VLOOKUP($C41,Model!$A$2:$E$22,5,FALSE)*VLOOKUP($C41,Model!$A$2:$V$22,22,FALSE)</f>
        <v>#N/A</v>
      </c>
    </row>
    <row r="42" spans="1:43" x14ac:dyDescent="0.25">
      <c r="A42" s="69"/>
      <c r="B42" s="69"/>
      <c r="C42" s="69"/>
      <c r="D42" s="69"/>
      <c r="E42" s="69"/>
      <c r="F42" s="69"/>
      <c r="G42" s="69"/>
      <c r="H42" s="69"/>
      <c r="I42" s="70"/>
      <c r="J42" s="69"/>
      <c r="K42" s="69"/>
      <c r="L42" s="69"/>
      <c r="M42" s="69"/>
      <c r="N42" s="69"/>
      <c r="O42" s="72"/>
      <c r="P42" s="69"/>
      <c r="Q42" s="69"/>
      <c r="R42" s="69"/>
      <c r="S42" s="69"/>
      <c r="T42" s="69"/>
      <c r="U42" s="503">
        <f t="shared" ca="1" si="2"/>
        <v>0</v>
      </c>
      <c r="V42" s="508">
        <f t="shared" ca="1" si="1"/>
        <v>0</v>
      </c>
      <c r="W42" s="506"/>
      <c r="X42" s="506"/>
      <c r="Y42" s="506"/>
      <c r="Z42" s="502" t="e">
        <f>VLOOKUP($C42,Model!$A$2:$D$22,2,FALSE)</f>
        <v>#N/A</v>
      </c>
      <c r="AA42" s="503" t="e">
        <f>(VLOOKUP($D42,Lookup!$C$4:$D$36,2,FALSE)/Lookup!$C$2)*VLOOKUP($C42,Model!$A$2:$E$22,5,FALSE)*VLOOKUP($C42,Model!$A$2:$G$22,7,FALSE)</f>
        <v>#N/A</v>
      </c>
      <c r="AB42" s="503" t="e">
        <f>(VLOOKUP($E42,Lookup!$F$4:$G$8,2,FALSE)/Lookup!$F$2)*VLOOKUP($C42,Model!$A$2:$E$22,5,FALSE)*VLOOKUP($C42,Model!$A$2:$H$22,8,FALSE)</f>
        <v>#N/A</v>
      </c>
      <c r="AC42" s="503" t="e">
        <f>(VLOOKUP($F42,Lookup!$H$4:$I$26,2,FALSE)/Lookup!$H$2)*VLOOKUP($C42,Model!$A$2:$E$22,5,FALSE)*VLOOKUP($C42,Model!$A$2:$I$22,9,FALSE)</f>
        <v>#N/A</v>
      </c>
      <c r="AD42" s="503" t="e">
        <f>(VLOOKUP($G42,Lookup!$J$4:$K$34,2,FALSE)/Lookup!$J$2)*VLOOKUP($C42,Model!$A$2:$E$22,5,FALSE)*VLOOKUP($C42,Model!$A$2:$J$22,10,FALSE)</f>
        <v>#N/A</v>
      </c>
      <c r="AE42" s="503" t="e">
        <f>(VLOOKUP($H42,Lookup!$L$4:$M$15,2,FALSE)/Lookup!$L$2)*VLOOKUP($C42,Model!$A$2:$E$22,5,FALSE)*VLOOKUP($C42,Model!$A$2:$K$22,11,FALSE)</f>
        <v>#N/A</v>
      </c>
      <c r="AF42" s="503" t="e">
        <f ca="1">_xlfn.SWITCH(VLOOKUP($C42,Model!$A$2:$F$22,6,FALSE),8,(VLOOKUP($I42,Lookup!$N$17:$O$24,2,FALSE)/Lookup!$L$2)*VLOOKUP($C42,Model!$A$2:$E$22,5,FALSE)*VLOOKUP($C42,Model!$A$2:$K$22,11,FALSE),(VLOOKUP($I42,Lookup!$N$4:$O$15,2,FALSE)/Lookup!$L$2)*VLOOKUP($C42,Model!$A$2:$E$22,5,FALSE)*VLOOKUP($C42,Model!$A$2:$K$22,11,FALSE))</f>
        <v>#NAME?</v>
      </c>
      <c r="AG42" s="503" t="e">
        <f>(VLOOKUP($J42,Lookup!$P$4:$Q$15,2,FALSE)/Lookup!$P$2)*VLOOKUP($C42,Model!$A$2:$E$22,5,FALSE)*VLOOKUP($C42,Model!$A$2:$L$22,12,FALSE)</f>
        <v>#N/A</v>
      </c>
      <c r="AH42" s="503" t="e">
        <f ca="1">_xlfn.SWITCH(VLOOKUP($C42,Model!$A$2:$F$22,6,FALSE),8,(VLOOKUP($K42,Lookup!$R$15:$S$23,2,FALSE)/Lookup!$R$2)*VLOOKUP($C42,Model!$A$2:$E$22,5,FALSE)*VLOOKUP($C42,Model!$A$2:$M$22,13,FALSE),(VLOOKUP($K42,Lookup!$R$4:$S$12,2,FALSE)/Lookup!$R$2)*VLOOKUP($C42,Model!$A$2:$E$22,5,FALSE)*VLOOKUP($C42,Model!$A$2:$M$22,13,FALSE))</f>
        <v>#NAME?</v>
      </c>
      <c r="AI42" s="503" t="e">
        <f>(VLOOKUP($L42,Lookup!$V$4:$W$12,2,FALSE)/Lookup!$V$2)*VLOOKUP($C42,Model!$A$2:$E$22,5,FALSE)*VLOOKUP($C42,Model!$A$2:$N$22,14,FALSE)</f>
        <v>#N/A</v>
      </c>
      <c r="AJ42" s="503" t="e">
        <f>(VLOOKUP($M42,Lookup!$X$4:$Y$10,2,FALSE)/Lookup!$X$2)*VLOOKUP($C42,Model!$A$2:$E$22,5,FALSE)*VLOOKUP($C42,Model!$A$2:$O$22,15,FALSE)</f>
        <v>#N/A</v>
      </c>
      <c r="AK42" s="503" t="e">
        <f>(VLOOKUP($N42,Lookup!$Z$4:$AA$13,2,FALSE)/Lookup!$Z$2)*VLOOKUP($C42,Model!$A$2:$E$22,5,FALSE)*VLOOKUP($C42,Model!$A$2:$P$22,16,FALSE)</f>
        <v>#N/A</v>
      </c>
      <c r="AL42" s="503" t="e">
        <f>(VLOOKUP($O42,Lookup!$AB$4:$AC$13,2,FALSE)/Lookup!$AB$2)*VLOOKUP($C42,Model!$A$2:$E$22,5,FALSE)*VLOOKUP($C42,Model!$A$2:$Q$22,17,FALSE)</f>
        <v>#N/A</v>
      </c>
      <c r="AM42" s="503" t="e">
        <f>(VLOOKUP($P42,Lookup!$T$4:$U$8,2,FALSE)/Lookup!$T$2)*VLOOKUP($C42,Model!$A$2:$E$22,5,FALSE)*VLOOKUP($C42,Model!$A$2:$R$22,18,FALSE)</f>
        <v>#N/A</v>
      </c>
      <c r="AN42" s="503" t="e">
        <f>(VLOOKUP($Q42,Lookup!$AD$4:$AE$13,2,FALSE)/Lookup!$AD$2)*VLOOKUP($C42,Model!$A$2:$E$22,5,FALSE)*VLOOKUP($C42,Model!$A$2:$S$22,19,FALSE)</f>
        <v>#N/A</v>
      </c>
      <c r="AO42" s="503" t="e">
        <f>(VLOOKUP($R42,Lookup!$AF$4:$AG$8,2,FALSE)/Lookup!$AF$2)*VLOOKUP($C42,Model!$A$2:$E$22,5,FALSE)*VLOOKUP($C42,Model!$A$2:$T$22,20,FALSE)</f>
        <v>#N/A</v>
      </c>
      <c r="AP42" s="503" t="e">
        <f>(VLOOKUP($S42,Lookup!$AH$4:$AI$9,2,FALSE)/Lookup!$AH$2)*VLOOKUP($C42,Model!$A$2:$E$22,5,FALSE)*VLOOKUP($C42,Model!$A$2:$U$22,21,FALSE)</f>
        <v>#N/A</v>
      </c>
      <c r="AQ42" s="503" t="e">
        <f>(VLOOKUP($T42,Lookup!$AJ$4:$AK$12,2,FALSE)/Lookup!$AJ$2)*VLOOKUP($C42,Model!$A$2:$E$22,5,FALSE)*VLOOKUP($C42,Model!$A$2:$V$22,22,FALSE)</f>
        <v>#N/A</v>
      </c>
    </row>
    <row r="43" spans="1:43" x14ac:dyDescent="0.25">
      <c r="A43" s="69"/>
      <c r="B43" s="69"/>
      <c r="C43" s="69"/>
      <c r="D43" s="69"/>
      <c r="E43" s="69"/>
      <c r="F43" s="69"/>
      <c r="G43" s="69"/>
      <c r="H43" s="69"/>
      <c r="I43" s="70"/>
      <c r="J43" s="69"/>
      <c r="K43" s="69"/>
      <c r="L43" s="69"/>
      <c r="M43" s="69"/>
      <c r="N43" s="69"/>
      <c r="O43" s="72"/>
      <c r="P43" s="69"/>
      <c r="Q43" s="69"/>
      <c r="R43" s="69"/>
      <c r="S43" s="69"/>
      <c r="T43" s="69"/>
      <c r="U43" s="503">
        <f t="shared" ca="1" si="2"/>
        <v>0</v>
      </c>
      <c r="V43" s="508">
        <f t="shared" ca="1" si="1"/>
        <v>0</v>
      </c>
      <c r="W43" s="506"/>
      <c r="X43" s="506"/>
      <c r="Y43" s="506"/>
      <c r="Z43" s="502" t="e">
        <f>VLOOKUP($C43,Model!$A$2:$D$22,2,FALSE)</f>
        <v>#N/A</v>
      </c>
      <c r="AA43" s="503" t="e">
        <f>(VLOOKUP($D43,Lookup!$C$4:$D$36,2,FALSE)/Lookup!$C$2)*VLOOKUP($C43,Model!$A$2:$E$22,5,FALSE)*VLOOKUP($C43,Model!$A$2:$G$22,7,FALSE)</f>
        <v>#N/A</v>
      </c>
      <c r="AB43" s="503" t="e">
        <f>(VLOOKUP($E43,Lookup!$F$4:$G$8,2,FALSE)/Lookup!$F$2)*VLOOKUP($C43,Model!$A$2:$E$22,5,FALSE)*VLOOKUP($C43,Model!$A$2:$H$22,8,FALSE)</f>
        <v>#N/A</v>
      </c>
      <c r="AC43" s="503" t="e">
        <f>(VLOOKUP($F43,Lookup!$H$4:$I$26,2,FALSE)/Lookup!$H$2)*VLOOKUP($C43,Model!$A$2:$E$22,5,FALSE)*VLOOKUP($C43,Model!$A$2:$I$22,9,FALSE)</f>
        <v>#N/A</v>
      </c>
      <c r="AD43" s="503" t="e">
        <f>(VLOOKUP($G43,Lookup!$J$4:$K$34,2,FALSE)/Lookup!$J$2)*VLOOKUP($C43,Model!$A$2:$E$22,5,FALSE)*VLOOKUP($C43,Model!$A$2:$J$22,10,FALSE)</f>
        <v>#N/A</v>
      </c>
      <c r="AE43" s="503" t="e">
        <f>(VLOOKUP($H43,Lookup!$L$4:$M$15,2,FALSE)/Lookup!$L$2)*VLOOKUP($C43,Model!$A$2:$E$22,5,FALSE)*VLOOKUP($C43,Model!$A$2:$K$22,11,FALSE)</f>
        <v>#N/A</v>
      </c>
      <c r="AF43" s="503" t="e">
        <f ca="1">_xlfn.SWITCH(VLOOKUP($C43,Model!$A$2:$F$22,6,FALSE),8,(VLOOKUP($I43,Lookup!$N$17:$O$24,2,FALSE)/Lookup!$L$2)*VLOOKUP($C43,Model!$A$2:$E$22,5,FALSE)*VLOOKUP($C43,Model!$A$2:$K$22,11,FALSE),(VLOOKUP($I43,Lookup!$N$4:$O$15,2,FALSE)/Lookup!$L$2)*VLOOKUP($C43,Model!$A$2:$E$22,5,FALSE)*VLOOKUP($C43,Model!$A$2:$K$22,11,FALSE))</f>
        <v>#NAME?</v>
      </c>
      <c r="AG43" s="503" t="e">
        <f>(VLOOKUP($J43,Lookup!$P$4:$Q$15,2,FALSE)/Lookup!$P$2)*VLOOKUP($C43,Model!$A$2:$E$22,5,FALSE)*VLOOKUP($C43,Model!$A$2:$L$22,12,FALSE)</f>
        <v>#N/A</v>
      </c>
      <c r="AH43" s="503" t="e">
        <f ca="1">_xlfn.SWITCH(VLOOKUP($C43,Model!$A$2:$F$22,6,FALSE),8,(VLOOKUP($K43,Lookup!$R$15:$S$23,2,FALSE)/Lookup!$R$2)*VLOOKUP($C43,Model!$A$2:$E$22,5,FALSE)*VLOOKUP($C43,Model!$A$2:$M$22,13,FALSE),(VLOOKUP($K43,Lookup!$R$4:$S$12,2,FALSE)/Lookup!$R$2)*VLOOKUP($C43,Model!$A$2:$E$22,5,FALSE)*VLOOKUP($C43,Model!$A$2:$M$22,13,FALSE))</f>
        <v>#NAME?</v>
      </c>
      <c r="AI43" s="503" t="e">
        <f>(VLOOKUP($L43,Lookup!$V$4:$W$12,2,FALSE)/Lookup!$V$2)*VLOOKUP($C43,Model!$A$2:$E$22,5,FALSE)*VLOOKUP($C43,Model!$A$2:$N$22,14,FALSE)</f>
        <v>#N/A</v>
      </c>
      <c r="AJ43" s="503" t="e">
        <f>(VLOOKUP($M43,Lookup!$X$4:$Y$10,2,FALSE)/Lookup!$X$2)*VLOOKUP($C43,Model!$A$2:$E$22,5,FALSE)*VLOOKUP($C43,Model!$A$2:$O$22,15,FALSE)</f>
        <v>#N/A</v>
      </c>
      <c r="AK43" s="503" t="e">
        <f>(VLOOKUP($N43,Lookup!$Z$4:$AA$13,2,FALSE)/Lookup!$Z$2)*VLOOKUP($C43,Model!$A$2:$E$22,5,FALSE)*VLOOKUP($C43,Model!$A$2:$P$22,16,FALSE)</f>
        <v>#N/A</v>
      </c>
      <c r="AL43" s="503" t="e">
        <f>(VLOOKUP($O43,Lookup!$AB$4:$AC$13,2,FALSE)/Lookup!$AB$2)*VLOOKUP($C43,Model!$A$2:$E$22,5,FALSE)*VLOOKUP($C43,Model!$A$2:$Q$22,17,FALSE)</f>
        <v>#N/A</v>
      </c>
      <c r="AM43" s="503" t="e">
        <f>(VLOOKUP($P43,Lookup!$T$4:$U$8,2,FALSE)/Lookup!$T$2)*VLOOKUP($C43,Model!$A$2:$E$22,5,FALSE)*VLOOKUP($C43,Model!$A$2:$R$22,18,FALSE)</f>
        <v>#N/A</v>
      </c>
      <c r="AN43" s="503" t="e">
        <f>(VLOOKUP($Q43,Lookup!$AD$4:$AE$13,2,FALSE)/Lookup!$AD$2)*VLOOKUP($C43,Model!$A$2:$E$22,5,FALSE)*VLOOKUP($C43,Model!$A$2:$S$22,19,FALSE)</f>
        <v>#N/A</v>
      </c>
      <c r="AO43" s="503" t="e">
        <f>(VLOOKUP($R43,Lookup!$AF$4:$AG$8,2,FALSE)/Lookup!$AF$2)*VLOOKUP($C43,Model!$A$2:$E$22,5,FALSE)*VLOOKUP($C43,Model!$A$2:$T$22,20,FALSE)</f>
        <v>#N/A</v>
      </c>
      <c r="AP43" s="503" t="e">
        <f>(VLOOKUP($S43,Lookup!$AH$4:$AI$9,2,FALSE)/Lookup!$AH$2)*VLOOKUP($C43,Model!$A$2:$E$22,5,FALSE)*VLOOKUP($C43,Model!$A$2:$U$22,21,FALSE)</f>
        <v>#N/A</v>
      </c>
      <c r="AQ43" s="503" t="e">
        <f>(VLOOKUP($T43,Lookup!$AJ$4:$AK$12,2,FALSE)/Lookup!$AJ$2)*VLOOKUP($C43,Model!$A$2:$E$22,5,FALSE)*VLOOKUP($C43,Model!$A$2:$V$22,22,FALSE)</f>
        <v>#N/A</v>
      </c>
    </row>
    <row r="44" spans="1:43" x14ac:dyDescent="0.25">
      <c r="A44" s="69"/>
      <c r="B44" s="69"/>
      <c r="C44" s="69"/>
      <c r="D44" s="69"/>
      <c r="E44" s="69"/>
      <c r="F44" s="69"/>
      <c r="G44" s="69"/>
      <c r="H44" s="69"/>
      <c r="I44" s="70"/>
      <c r="J44" s="69"/>
      <c r="K44" s="69"/>
      <c r="L44" s="69"/>
      <c r="M44" s="69"/>
      <c r="N44" s="69"/>
      <c r="O44" s="72"/>
      <c r="P44" s="69"/>
      <c r="Q44" s="69"/>
      <c r="R44" s="69"/>
      <c r="S44" s="69"/>
      <c r="T44" s="69"/>
      <c r="U44" s="503">
        <f t="shared" ca="1" si="2"/>
        <v>0</v>
      </c>
      <c r="V44" s="508">
        <f t="shared" ca="1" si="1"/>
        <v>0</v>
      </c>
      <c r="W44" s="506"/>
      <c r="X44" s="506"/>
      <c r="Y44" s="506"/>
      <c r="Z44" s="502" t="e">
        <f>VLOOKUP($C44,Model!$A$2:$D$22,2,FALSE)</f>
        <v>#N/A</v>
      </c>
      <c r="AA44" s="503" t="e">
        <f>(VLOOKUP($D44,Lookup!$C$4:$D$36,2,FALSE)/Lookup!$C$2)*VLOOKUP($C44,Model!$A$2:$E$22,5,FALSE)*VLOOKUP($C44,Model!$A$2:$G$22,7,FALSE)</f>
        <v>#N/A</v>
      </c>
      <c r="AB44" s="503" t="e">
        <f>(VLOOKUP($E44,Lookup!$F$4:$G$8,2,FALSE)/Lookup!$F$2)*VLOOKUP($C44,Model!$A$2:$E$22,5,FALSE)*VLOOKUP($C44,Model!$A$2:$H$22,8,FALSE)</f>
        <v>#N/A</v>
      </c>
      <c r="AC44" s="503" t="e">
        <f>(VLOOKUP($F44,Lookup!$H$4:$I$26,2,FALSE)/Lookup!$H$2)*VLOOKUP($C44,Model!$A$2:$E$22,5,FALSE)*VLOOKUP($C44,Model!$A$2:$I$22,9,FALSE)</f>
        <v>#N/A</v>
      </c>
      <c r="AD44" s="503" t="e">
        <f>(VLOOKUP($G44,Lookup!$J$4:$K$34,2,FALSE)/Lookup!$J$2)*VLOOKUP($C44,Model!$A$2:$E$22,5,FALSE)*VLOOKUP($C44,Model!$A$2:$J$22,10,FALSE)</f>
        <v>#N/A</v>
      </c>
      <c r="AE44" s="503" t="e">
        <f>(VLOOKUP($H44,Lookup!$L$4:$M$15,2,FALSE)/Lookup!$L$2)*VLOOKUP($C44,Model!$A$2:$E$22,5,FALSE)*VLOOKUP($C44,Model!$A$2:$K$22,11,FALSE)</f>
        <v>#N/A</v>
      </c>
      <c r="AF44" s="503" t="e">
        <f ca="1">_xlfn.SWITCH(VLOOKUP($C44,Model!$A$2:$F$22,6,FALSE),8,(VLOOKUP($I44,Lookup!$N$17:$O$24,2,FALSE)/Lookup!$L$2)*VLOOKUP($C44,Model!$A$2:$E$22,5,FALSE)*VLOOKUP($C44,Model!$A$2:$K$22,11,FALSE),(VLOOKUP($I44,Lookup!$N$4:$O$15,2,FALSE)/Lookup!$L$2)*VLOOKUP($C44,Model!$A$2:$E$22,5,FALSE)*VLOOKUP($C44,Model!$A$2:$K$22,11,FALSE))</f>
        <v>#NAME?</v>
      </c>
      <c r="AG44" s="503" t="e">
        <f>(VLOOKUP($J44,Lookup!$P$4:$Q$15,2,FALSE)/Lookup!$P$2)*VLOOKUP($C44,Model!$A$2:$E$22,5,FALSE)*VLOOKUP($C44,Model!$A$2:$L$22,12,FALSE)</f>
        <v>#N/A</v>
      </c>
      <c r="AH44" s="503" t="e">
        <f ca="1">_xlfn.SWITCH(VLOOKUP($C44,Model!$A$2:$F$22,6,FALSE),8,(VLOOKUP($K44,Lookup!$R$15:$S$23,2,FALSE)/Lookup!$R$2)*VLOOKUP($C44,Model!$A$2:$E$22,5,FALSE)*VLOOKUP($C44,Model!$A$2:$M$22,13,FALSE),(VLOOKUP($K44,Lookup!$R$4:$S$12,2,FALSE)/Lookup!$R$2)*VLOOKUP($C44,Model!$A$2:$E$22,5,FALSE)*VLOOKUP($C44,Model!$A$2:$M$22,13,FALSE))</f>
        <v>#NAME?</v>
      </c>
      <c r="AI44" s="503" t="e">
        <f>(VLOOKUP($L44,Lookup!$V$4:$W$12,2,FALSE)/Lookup!$V$2)*VLOOKUP($C44,Model!$A$2:$E$22,5,FALSE)*VLOOKUP($C44,Model!$A$2:$N$22,14,FALSE)</f>
        <v>#N/A</v>
      </c>
      <c r="AJ44" s="503" t="e">
        <f>(VLOOKUP($M44,Lookup!$X$4:$Y$10,2,FALSE)/Lookup!$X$2)*VLOOKUP($C44,Model!$A$2:$E$22,5,FALSE)*VLOOKUP($C44,Model!$A$2:$O$22,15,FALSE)</f>
        <v>#N/A</v>
      </c>
      <c r="AK44" s="503" t="e">
        <f>(VLOOKUP($N44,Lookup!$Z$4:$AA$13,2,FALSE)/Lookup!$Z$2)*VLOOKUP($C44,Model!$A$2:$E$22,5,FALSE)*VLOOKUP($C44,Model!$A$2:$P$22,16,FALSE)</f>
        <v>#N/A</v>
      </c>
      <c r="AL44" s="503" t="e">
        <f>(VLOOKUP($O44,Lookup!$AB$4:$AC$13,2,FALSE)/Lookup!$AB$2)*VLOOKUP($C44,Model!$A$2:$E$22,5,FALSE)*VLOOKUP($C44,Model!$A$2:$Q$22,17,FALSE)</f>
        <v>#N/A</v>
      </c>
      <c r="AM44" s="503" t="e">
        <f>(VLOOKUP($P44,Lookup!$T$4:$U$8,2,FALSE)/Lookup!$T$2)*VLOOKUP($C44,Model!$A$2:$E$22,5,FALSE)*VLOOKUP($C44,Model!$A$2:$R$22,18,FALSE)</f>
        <v>#N/A</v>
      </c>
      <c r="AN44" s="503" t="e">
        <f>(VLOOKUP($Q44,Lookup!$AD$4:$AE$13,2,FALSE)/Lookup!$AD$2)*VLOOKUP($C44,Model!$A$2:$E$22,5,FALSE)*VLOOKUP($C44,Model!$A$2:$S$22,19,FALSE)</f>
        <v>#N/A</v>
      </c>
      <c r="AO44" s="503" t="e">
        <f>(VLOOKUP($R44,Lookup!$AF$4:$AG$8,2,FALSE)/Lookup!$AF$2)*VLOOKUP($C44,Model!$A$2:$E$22,5,FALSE)*VLOOKUP($C44,Model!$A$2:$T$22,20,FALSE)</f>
        <v>#N/A</v>
      </c>
      <c r="AP44" s="503" t="e">
        <f>(VLOOKUP($S44,Lookup!$AH$4:$AI$9,2,FALSE)/Lookup!$AH$2)*VLOOKUP($C44,Model!$A$2:$E$22,5,FALSE)*VLOOKUP($C44,Model!$A$2:$U$22,21,FALSE)</f>
        <v>#N/A</v>
      </c>
      <c r="AQ44" s="503" t="e">
        <f>(VLOOKUP($T44,Lookup!$AJ$4:$AK$12,2,FALSE)/Lookup!$AJ$2)*VLOOKUP($C44,Model!$A$2:$E$22,5,FALSE)*VLOOKUP($C44,Model!$A$2:$V$22,22,FALSE)</f>
        <v>#N/A</v>
      </c>
    </row>
    <row r="45" spans="1:43" x14ac:dyDescent="0.25">
      <c r="A45" s="69"/>
      <c r="B45" s="69"/>
      <c r="C45" s="69"/>
      <c r="D45" s="69"/>
      <c r="E45" s="69"/>
      <c r="F45" s="69"/>
      <c r="G45" s="69"/>
      <c r="H45" s="69"/>
      <c r="I45" s="70"/>
      <c r="J45" s="69"/>
      <c r="K45" s="69"/>
      <c r="L45" s="69"/>
      <c r="M45" s="69"/>
      <c r="N45" s="69"/>
      <c r="O45" s="72"/>
      <c r="P45" s="69"/>
      <c r="Q45" s="69"/>
      <c r="R45" s="69"/>
      <c r="S45" s="69"/>
      <c r="T45" s="69"/>
      <c r="U45" s="503">
        <f t="shared" ca="1" si="2"/>
        <v>0</v>
      </c>
      <c r="V45" s="508">
        <f t="shared" ca="1" si="1"/>
        <v>0</v>
      </c>
      <c r="W45" s="506"/>
      <c r="X45" s="506"/>
      <c r="Y45" s="506"/>
      <c r="Z45" s="502" t="e">
        <f>VLOOKUP($C45,Model!$A$2:$D$22,2,FALSE)</f>
        <v>#N/A</v>
      </c>
      <c r="AA45" s="503" t="e">
        <f>(VLOOKUP($D45,Lookup!$C$4:$D$36,2,FALSE)/Lookup!$C$2)*VLOOKUP($C45,Model!$A$2:$E$22,5,FALSE)*VLOOKUP($C45,Model!$A$2:$G$22,7,FALSE)</f>
        <v>#N/A</v>
      </c>
      <c r="AB45" s="503" t="e">
        <f>(VLOOKUP($E45,Lookup!$F$4:$G$8,2,FALSE)/Lookup!$F$2)*VLOOKUP($C45,Model!$A$2:$E$22,5,FALSE)*VLOOKUP($C45,Model!$A$2:$H$22,8,FALSE)</f>
        <v>#N/A</v>
      </c>
      <c r="AC45" s="503" t="e">
        <f>(VLOOKUP($F45,Lookup!$H$4:$I$26,2,FALSE)/Lookup!$H$2)*VLOOKUP($C45,Model!$A$2:$E$22,5,FALSE)*VLOOKUP($C45,Model!$A$2:$I$22,9,FALSE)</f>
        <v>#N/A</v>
      </c>
      <c r="AD45" s="503" t="e">
        <f>(VLOOKUP($G45,Lookup!$J$4:$K$34,2,FALSE)/Lookup!$J$2)*VLOOKUP($C45,Model!$A$2:$E$22,5,FALSE)*VLOOKUP($C45,Model!$A$2:$J$22,10,FALSE)</f>
        <v>#N/A</v>
      </c>
      <c r="AE45" s="503" t="e">
        <f>(VLOOKUP($H45,Lookup!$L$4:$M$15,2,FALSE)/Lookup!$L$2)*VLOOKUP($C45,Model!$A$2:$E$22,5,FALSE)*VLOOKUP($C45,Model!$A$2:$K$22,11,FALSE)</f>
        <v>#N/A</v>
      </c>
      <c r="AF45" s="503" t="e">
        <f ca="1">_xlfn.SWITCH(VLOOKUP($C45,Model!$A$2:$F$22,6,FALSE),8,(VLOOKUP($I45,Lookup!$N$17:$O$24,2,FALSE)/Lookup!$L$2)*VLOOKUP($C45,Model!$A$2:$E$22,5,FALSE)*VLOOKUP($C45,Model!$A$2:$K$22,11,FALSE),(VLOOKUP($I45,Lookup!$N$4:$O$15,2,FALSE)/Lookup!$L$2)*VLOOKUP($C45,Model!$A$2:$E$22,5,FALSE)*VLOOKUP($C45,Model!$A$2:$K$22,11,FALSE))</f>
        <v>#NAME?</v>
      </c>
      <c r="AG45" s="503" t="e">
        <f>(VLOOKUP($J45,Lookup!$P$4:$Q$15,2,FALSE)/Lookup!$P$2)*VLOOKUP($C45,Model!$A$2:$E$22,5,FALSE)*VLOOKUP($C45,Model!$A$2:$L$22,12,FALSE)</f>
        <v>#N/A</v>
      </c>
      <c r="AH45" s="503" t="e">
        <f ca="1">_xlfn.SWITCH(VLOOKUP($C45,Model!$A$2:$F$22,6,FALSE),8,(VLOOKUP($K45,Lookup!$R$15:$S$23,2,FALSE)/Lookup!$R$2)*VLOOKUP($C45,Model!$A$2:$E$22,5,FALSE)*VLOOKUP($C45,Model!$A$2:$M$22,13,FALSE),(VLOOKUP($K45,Lookup!$R$4:$S$12,2,FALSE)/Lookup!$R$2)*VLOOKUP($C45,Model!$A$2:$E$22,5,FALSE)*VLOOKUP($C45,Model!$A$2:$M$22,13,FALSE))</f>
        <v>#NAME?</v>
      </c>
      <c r="AI45" s="503" t="e">
        <f>(VLOOKUP($L45,Lookup!$V$4:$W$12,2,FALSE)/Lookup!$V$2)*VLOOKUP($C45,Model!$A$2:$E$22,5,FALSE)*VLOOKUP($C45,Model!$A$2:$N$22,14,FALSE)</f>
        <v>#N/A</v>
      </c>
      <c r="AJ45" s="503" t="e">
        <f>(VLOOKUP($M45,Lookup!$X$4:$Y$10,2,FALSE)/Lookup!$X$2)*VLOOKUP($C45,Model!$A$2:$E$22,5,FALSE)*VLOOKUP($C45,Model!$A$2:$O$22,15,FALSE)</f>
        <v>#N/A</v>
      </c>
      <c r="AK45" s="503" t="e">
        <f>(VLOOKUP($N45,Lookup!$Z$4:$AA$13,2,FALSE)/Lookup!$Z$2)*VLOOKUP($C45,Model!$A$2:$E$22,5,FALSE)*VLOOKUP($C45,Model!$A$2:$P$22,16,FALSE)</f>
        <v>#N/A</v>
      </c>
      <c r="AL45" s="503" t="e">
        <f>(VLOOKUP($O45,Lookup!$AB$4:$AC$13,2,FALSE)/Lookup!$AB$2)*VLOOKUP($C45,Model!$A$2:$E$22,5,FALSE)*VLOOKUP($C45,Model!$A$2:$Q$22,17,FALSE)</f>
        <v>#N/A</v>
      </c>
      <c r="AM45" s="503" t="e">
        <f>(VLOOKUP($P45,Lookup!$T$4:$U$8,2,FALSE)/Lookup!$T$2)*VLOOKUP($C45,Model!$A$2:$E$22,5,FALSE)*VLOOKUP($C45,Model!$A$2:$R$22,18,FALSE)</f>
        <v>#N/A</v>
      </c>
      <c r="AN45" s="503" t="e">
        <f>(VLOOKUP($Q45,Lookup!$AD$4:$AE$13,2,FALSE)/Lookup!$AD$2)*VLOOKUP($C45,Model!$A$2:$E$22,5,FALSE)*VLOOKUP($C45,Model!$A$2:$S$22,19,FALSE)</f>
        <v>#N/A</v>
      </c>
      <c r="AO45" s="503" t="e">
        <f>(VLOOKUP($R45,Lookup!$AF$4:$AG$8,2,FALSE)/Lookup!$AF$2)*VLOOKUP($C45,Model!$A$2:$E$22,5,FALSE)*VLOOKUP($C45,Model!$A$2:$T$22,20,FALSE)</f>
        <v>#N/A</v>
      </c>
      <c r="AP45" s="503" t="e">
        <f>(VLOOKUP($S45,Lookup!$AH$4:$AI$9,2,FALSE)/Lookup!$AH$2)*VLOOKUP($C45,Model!$A$2:$E$22,5,FALSE)*VLOOKUP($C45,Model!$A$2:$U$22,21,FALSE)</f>
        <v>#N/A</v>
      </c>
      <c r="AQ45" s="503" t="e">
        <f>(VLOOKUP($T45,Lookup!$AJ$4:$AK$12,2,FALSE)/Lookup!$AJ$2)*VLOOKUP($C45,Model!$A$2:$E$22,5,FALSE)*VLOOKUP($C45,Model!$A$2:$V$22,22,FALSE)</f>
        <v>#N/A</v>
      </c>
    </row>
    <row r="46" spans="1:43" x14ac:dyDescent="0.25">
      <c r="A46" s="69"/>
      <c r="B46" s="69"/>
      <c r="C46" s="69"/>
      <c r="D46" s="69"/>
      <c r="E46" s="69"/>
      <c r="F46" s="69"/>
      <c r="G46" s="69"/>
      <c r="H46" s="69"/>
      <c r="I46" s="70"/>
      <c r="J46" s="69"/>
      <c r="K46" s="69"/>
      <c r="L46" s="69"/>
      <c r="M46" s="69"/>
      <c r="N46" s="69"/>
      <c r="O46" s="72"/>
      <c r="P46" s="69"/>
      <c r="Q46" s="69"/>
      <c r="R46" s="69"/>
      <c r="S46" s="69"/>
      <c r="T46" s="69"/>
      <c r="U46" s="503">
        <f t="shared" ca="1" si="2"/>
        <v>0</v>
      </c>
      <c r="V46" s="508">
        <f t="shared" ca="1" si="1"/>
        <v>0</v>
      </c>
      <c r="W46" s="506"/>
      <c r="X46" s="506"/>
      <c r="Y46" s="506"/>
      <c r="Z46" s="502" t="e">
        <f>VLOOKUP($C46,Model!$A$2:$D$22,2,FALSE)</f>
        <v>#N/A</v>
      </c>
      <c r="AA46" s="503" t="e">
        <f>(VLOOKUP($D46,Lookup!$C$4:$D$36,2,FALSE)/Lookup!$C$2)*VLOOKUP($C46,Model!$A$2:$E$22,5,FALSE)*VLOOKUP($C46,Model!$A$2:$G$22,7,FALSE)</f>
        <v>#N/A</v>
      </c>
      <c r="AB46" s="503" t="e">
        <f>(VLOOKUP($E46,Lookup!$F$4:$G$8,2,FALSE)/Lookup!$F$2)*VLOOKUP($C46,Model!$A$2:$E$22,5,FALSE)*VLOOKUP($C46,Model!$A$2:$H$22,8,FALSE)</f>
        <v>#N/A</v>
      </c>
      <c r="AC46" s="503" t="e">
        <f>(VLOOKUP($F46,Lookup!$H$4:$I$26,2,FALSE)/Lookup!$H$2)*VLOOKUP($C46,Model!$A$2:$E$22,5,FALSE)*VLOOKUP($C46,Model!$A$2:$I$22,9,FALSE)</f>
        <v>#N/A</v>
      </c>
      <c r="AD46" s="503" t="e">
        <f>(VLOOKUP($G46,Lookup!$J$4:$K$34,2,FALSE)/Lookup!$J$2)*VLOOKUP($C46,Model!$A$2:$E$22,5,FALSE)*VLOOKUP($C46,Model!$A$2:$J$22,10,FALSE)</f>
        <v>#N/A</v>
      </c>
      <c r="AE46" s="503" t="e">
        <f>(VLOOKUP($H46,Lookup!$L$4:$M$15,2,FALSE)/Lookup!$L$2)*VLOOKUP($C46,Model!$A$2:$E$22,5,FALSE)*VLOOKUP($C46,Model!$A$2:$K$22,11,FALSE)</f>
        <v>#N/A</v>
      </c>
      <c r="AF46" s="503" t="e">
        <f ca="1">_xlfn.SWITCH(VLOOKUP($C46,Model!$A$2:$F$22,6,FALSE),8,(VLOOKUP($I46,Lookup!$N$17:$O$24,2,FALSE)/Lookup!$L$2)*VLOOKUP($C46,Model!$A$2:$E$22,5,FALSE)*VLOOKUP($C46,Model!$A$2:$K$22,11,FALSE),(VLOOKUP($I46,Lookup!$N$4:$O$15,2,FALSE)/Lookup!$L$2)*VLOOKUP($C46,Model!$A$2:$E$22,5,FALSE)*VLOOKUP($C46,Model!$A$2:$K$22,11,FALSE))</f>
        <v>#NAME?</v>
      </c>
      <c r="AG46" s="503" t="e">
        <f>(VLOOKUP($J46,Lookup!$P$4:$Q$15,2,FALSE)/Lookup!$P$2)*VLOOKUP($C46,Model!$A$2:$E$22,5,FALSE)*VLOOKUP($C46,Model!$A$2:$L$22,12,FALSE)</f>
        <v>#N/A</v>
      </c>
      <c r="AH46" s="503" t="e">
        <f ca="1">_xlfn.SWITCH(VLOOKUP($C46,Model!$A$2:$F$22,6,FALSE),8,(VLOOKUP($K46,Lookup!$R$15:$S$23,2,FALSE)/Lookup!$R$2)*VLOOKUP($C46,Model!$A$2:$E$22,5,FALSE)*VLOOKUP($C46,Model!$A$2:$M$22,13,FALSE),(VLOOKUP($K46,Lookup!$R$4:$S$12,2,FALSE)/Lookup!$R$2)*VLOOKUP($C46,Model!$A$2:$E$22,5,FALSE)*VLOOKUP($C46,Model!$A$2:$M$22,13,FALSE))</f>
        <v>#NAME?</v>
      </c>
      <c r="AI46" s="503" t="e">
        <f>(VLOOKUP($L46,Lookup!$V$4:$W$12,2,FALSE)/Lookup!$V$2)*VLOOKUP($C46,Model!$A$2:$E$22,5,FALSE)*VLOOKUP($C46,Model!$A$2:$N$22,14,FALSE)</f>
        <v>#N/A</v>
      </c>
      <c r="AJ46" s="503" t="e">
        <f>(VLOOKUP($M46,Lookup!$X$4:$Y$10,2,FALSE)/Lookup!$X$2)*VLOOKUP($C46,Model!$A$2:$E$22,5,FALSE)*VLOOKUP($C46,Model!$A$2:$O$22,15,FALSE)</f>
        <v>#N/A</v>
      </c>
      <c r="AK46" s="503" t="e">
        <f>(VLOOKUP($N46,Lookup!$Z$4:$AA$13,2,FALSE)/Lookup!$Z$2)*VLOOKUP($C46,Model!$A$2:$E$22,5,FALSE)*VLOOKUP($C46,Model!$A$2:$P$22,16,FALSE)</f>
        <v>#N/A</v>
      </c>
      <c r="AL46" s="503" t="e">
        <f>(VLOOKUP($O46,Lookup!$AB$4:$AC$13,2,FALSE)/Lookup!$AB$2)*VLOOKUP($C46,Model!$A$2:$E$22,5,FALSE)*VLOOKUP($C46,Model!$A$2:$Q$22,17,FALSE)</f>
        <v>#N/A</v>
      </c>
      <c r="AM46" s="503" t="e">
        <f>(VLOOKUP($P46,Lookup!$T$4:$U$8,2,FALSE)/Lookup!$T$2)*VLOOKUP($C46,Model!$A$2:$E$22,5,FALSE)*VLOOKUP($C46,Model!$A$2:$R$22,18,FALSE)</f>
        <v>#N/A</v>
      </c>
      <c r="AN46" s="503" t="e">
        <f>(VLOOKUP($Q46,Lookup!$AD$4:$AE$13,2,FALSE)/Lookup!$AD$2)*VLOOKUP($C46,Model!$A$2:$E$22,5,FALSE)*VLOOKUP($C46,Model!$A$2:$S$22,19,FALSE)</f>
        <v>#N/A</v>
      </c>
      <c r="AO46" s="503" t="e">
        <f>(VLOOKUP($R46,Lookup!$AF$4:$AG$8,2,FALSE)/Lookup!$AF$2)*VLOOKUP($C46,Model!$A$2:$E$22,5,FALSE)*VLOOKUP($C46,Model!$A$2:$T$22,20,FALSE)</f>
        <v>#N/A</v>
      </c>
      <c r="AP46" s="503" t="e">
        <f>(VLOOKUP($S46,Lookup!$AH$4:$AI$9,2,FALSE)/Lookup!$AH$2)*VLOOKUP($C46,Model!$A$2:$E$22,5,FALSE)*VLOOKUP($C46,Model!$A$2:$U$22,21,FALSE)</f>
        <v>#N/A</v>
      </c>
      <c r="AQ46" s="503" t="e">
        <f>(VLOOKUP($T46,Lookup!$AJ$4:$AK$12,2,FALSE)/Lookup!$AJ$2)*VLOOKUP($C46,Model!$A$2:$E$22,5,FALSE)*VLOOKUP($C46,Model!$A$2:$V$22,22,FALSE)</f>
        <v>#N/A</v>
      </c>
    </row>
    <row r="47" spans="1:43" x14ac:dyDescent="0.25">
      <c r="A47" s="69"/>
      <c r="B47" s="69"/>
      <c r="C47" s="69"/>
      <c r="D47" s="69"/>
      <c r="E47" s="69"/>
      <c r="F47" s="69"/>
      <c r="G47" s="69"/>
      <c r="H47" s="69"/>
      <c r="I47" s="70"/>
      <c r="J47" s="69"/>
      <c r="K47" s="69"/>
      <c r="L47" s="69"/>
      <c r="M47" s="69"/>
      <c r="N47" s="69"/>
      <c r="O47" s="72"/>
      <c r="P47" s="69"/>
      <c r="Q47" s="69"/>
      <c r="R47" s="69"/>
      <c r="S47" s="69"/>
      <c r="T47" s="69"/>
      <c r="U47" s="503">
        <f t="shared" ca="1" si="2"/>
        <v>0</v>
      </c>
      <c r="V47" s="508">
        <f t="shared" ca="1" si="1"/>
        <v>0</v>
      </c>
      <c r="W47" s="506"/>
      <c r="X47" s="506"/>
      <c r="Y47" s="506"/>
      <c r="Z47" s="502" t="e">
        <f>VLOOKUP($C47,Model!$A$2:$D$22,2,FALSE)</f>
        <v>#N/A</v>
      </c>
      <c r="AA47" s="503" t="e">
        <f>(VLOOKUP($D47,Lookup!$C$4:$D$36,2,FALSE)/Lookup!$C$2)*VLOOKUP($C47,Model!$A$2:$E$22,5,FALSE)*VLOOKUP($C47,Model!$A$2:$G$22,7,FALSE)</f>
        <v>#N/A</v>
      </c>
      <c r="AB47" s="503" t="e">
        <f>(VLOOKUP($E47,Lookup!$F$4:$G$8,2,FALSE)/Lookup!$F$2)*VLOOKUP($C47,Model!$A$2:$E$22,5,FALSE)*VLOOKUP($C47,Model!$A$2:$H$22,8,FALSE)</f>
        <v>#N/A</v>
      </c>
      <c r="AC47" s="503" t="e">
        <f>(VLOOKUP($F47,Lookup!$H$4:$I$26,2,FALSE)/Lookup!$H$2)*VLOOKUP($C47,Model!$A$2:$E$22,5,FALSE)*VLOOKUP($C47,Model!$A$2:$I$22,9,FALSE)</f>
        <v>#N/A</v>
      </c>
      <c r="AD47" s="503" t="e">
        <f>(VLOOKUP($G47,Lookup!$J$4:$K$34,2,FALSE)/Lookup!$J$2)*VLOOKUP($C47,Model!$A$2:$E$22,5,FALSE)*VLOOKUP($C47,Model!$A$2:$J$22,10,FALSE)</f>
        <v>#N/A</v>
      </c>
      <c r="AE47" s="503" t="e">
        <f>(VLOOKUP($H47,Lookup!$L$4:$M$15,2,FALSE)/Lookup!$L$2)*VLOOKUP($C47,Model!$A$2:$E$22,5,FALSE)*VLOOKUP($C47,Model!$A$2:$K$22,11,FALSE)</f>
        <v>#N/A</v>
      </c>
      <c r="AF47" s="503" t="e">
        <f ca="1">_xlfn.SWITCH(VLOOKUP($C47,Model!$A$2:$F$22,6,FALSE),8,(VLOOKUP($I47,Lookup!$N$17:$O$24,2,FALSE)/Lookup!$L$2)*VLOOKUP($C47,Model!$A$2:$E$22,5,FALSE)*VLOOKUP($C47,Model!$A$2:$K$22,11,FALSE),(VLOOKUP($I47,Lookup!$N$4:$O$15,2,FALSE)/Lookup!$L$2)*VLOOKUP($C47,Model!$A$2:$E$22,5,FALSE)*VLOOKUP($C47,Model!$A$2:$K$22,11,FALSE))</f>
        <v>#NAME?</v>
      </c>
      <c r="AG47" s="503" t="e">
        <f>(VLOOKUP($J47,Lookup!$P$4:$Q$15,2,FALSE)/Lookup!$P$2)*VLOOKUP($C47,Model!$A$2:$E$22,5,FALSE)*VLOOKUP($C47,Model!$A$2:$L$22,12,FALSE)</f>
        <v>#N/A</v>
      </c>
      <c r="AH47" s="503" t="e">
        <f ca="1">_xlfn.SWITCH(VLOOKUP($C47,Model!$A$2:$F$22,6,FALSE),8,(VLOOKUP($K47,Lookup!$R$15:$S$23,2,FALSE)/Lookup!$R$2)*VLOOKUP($C47,Model!$A$2:$E$22,5,FALSE)*VLOOKUP($C47,Model!$A$2:$M$22,13,FALSE),(VLOOKUP($K47,Lookup!$R$4:$S$12,2,FALSE)/Lookup!$R$2)*VLOOKUP($C47,Model!$A$2:$E$22,5,FALSE)*VLOOKUP($C47,Model!$A$2:$M$22,13,FALSE))</f>
        <v>#NAME?</v>
      </c>
      <c r="AI47" s="503" t="e">
        <f>(VLOOKUP($L47,Lookup!$V$4:$W$12,2,FALSE)/Lookup!$V$2)*VLOOKUP($C47,Model!$A$2:$E$22,5,FALSE)*VLOOKUP($C47,Model!$A$2:$N$22,14,FALSE)</f>
        <v>#N/A</v>
      </c>
      <c r="AJ47" s="503" t="e">
        <f>(VLOOKUP($M47,Lookup!$X$4:$Y$10,2,FALSE)/Lookup!$X$2)*VLOOKUP($C47,Model!$A$2:$E$22,5,FALSE)*VLOOKUP($C47,Model!$A$2:$O$22,15,FALSE)</f>
        <v>#N/A</v>
      </c>
      <c r="AK47" s="503" t="e">
        <f>(VLOOKUP($N47,Lookup!$Z$4:$AA$13,2,FALSE)/Lookup!$Z$2)*VLOOKUP($C47,Model!$A$2:$E$22,5,FALSE)*VLOOKUP($C47,Model!$A$2:$P$22,16,FALSE)</f>
        <v>#N/A</v>
      </c>
      <c r="AL47" s="503" t="e">
        <f>(VLOOKUP($O47,Lookup!$AB$4:$AC$13,2,FALSE)/Lookup!$AB$2)*VLOOKUP($C47,Model!$A$2:$E$22,5,FALSE)*VLOOKUP($C47,Model!$A$2:$Q$22,17,FALSE)</f>
        <v>#N/A</v>
      </c>
      <c r="AM47" s="503" t="e">
        <f>(VLOOKUP($P47,Lookup!$T$4:$U$8,2,FALSE)/Lookup!$T$2)*VLOOKUP($C47,Model!$A$2:$E$22,5,FALSE)*VLOOKUP($C47,Model!$A$2:$R$22,18,FALSE)</f>
        <v>#N/A</v>
      </c>
      <c r="AN47" s="503" t="e">
        <f>(VLOOKUP($Q47,Lookup!$AD$4:$AE$13,2,FALSE)/Lookup!$AD$2)*VLOOKUP($C47,Model!$A$2:$E$22,5,FALSE)*VLOOKUP($C47,Model!$A$2:$S$22,19,FALSE)</f>
        <v>#N/A</v>
      </c>
      <c r="AO47" s="503" t="e">
        <f>(VLOOKUP($R47,Lookup!$AF$4:$AG$8,2,FALSE)/Lookup!$AF$2)*VLOOKUP($C47,Model!$A$2:$E$22,5,FALSE)*VLOOKUP($C47,Model!$A$2:$T$22,20,FALSE)</f>
        <v>#N/A</v>
      </c>
      <c r="AP47" s="503" t="e">
        <f>(VLOOKUP($S47,Lookup!$AH$4:$AI$9,2,FALSE)/Lookup!$AH$2)*VLOOKUP($C47,Model!$A$2:$E$22,5,FALSE)*VLOOKUP($C47,Model!$A$2:$U$22,21,FALSE)</f>
        <v>#N/A</v>
      </c>
      <c r="AQ47" s="503" t="e">
        <f>(VLOOKUP($T47,Lookup!$AJ$4:$AK$12,2,FALSE)/Lookup!$AJ$2)*VLOOKUP($C47,Model!$A$2:$E$22,5,FALSE)*VLOOKUP($C47,Model!$A$2:$V$22,22,FALSE)</f>
        <v>#N/A</v>
      </c>
    </row>
    <row r="48" spans="1:43" x14ac:dyDescent="0.25">
      <c r="A48" s="69"/>
      <c r="B48" s="69"/>
      <c r="C48" s="69"/>
      <c r="D48" s="69"/>
      <c r="E48" s="69"/>
      <c r="F48" s="69"/>
      <c r="G48" s="69"/>
      <c r="H48" s="69"/>
      <c r="I48" s="70"/>
      <c r="J48" s="69"/>
      <c r="K48" s="69"/>
      <c r="L48" s="69"/>
      <c r="M48" s="69"/>
      <c r="N48" s="69"/>
      <c r="O48" s="72"/>
      <c r="P48" s="69"/>
      <c r="Q48" s="69"/>
      <c r="R48" s="69"/>
      <c r="S48" s="69"/>
      <c r="T48" s="69"/>
      <c r="U48" s="503">
        <f t="shared" ca="1" si="2"/>
        <v>0</v>
      </c>
      <c r="V48" s="508">
        <f t="shared" ca="1" si="1"/>
        <v>0</v>
      </c>
      <c r="W48" s="506"/>
      <c r="X48" s="506"/>
      <c r="Y48" s="506"/>
      <c r="Z48" s="502" t="e">
        <f>VLOOKUP($C48,Model!$A$2:$D$22,2,FALSE)</f>
        <v>#N/A</v>
      </c>
      <c r="AA48" s="503" t="e">
        <f>(VLOOKUP($D48,Lookup!$C$4:$D$36,2,FALSE)/Lookup!$C$2)*VLOOKUP($C48,Model!$A$2:$E$22,5,FALSE)*VLOOKUP($C48,Model!$A$2:$G$22,7,FALSE)</f>
        <v>#N/A</v>
      </c>
      <c r="AB48" s="503" t="e">
        <f>(VLOOKUP($E48,Lookup!$F$4:$G$8,2,FALSE)/Lookup!$F$2)*VLOOKUP($C48,Model!$A$2:$E$22,5,FALSE)*VLOOKUP($C48,Model!$A$2:$H$22,8,FALSE)</f>
        <v>#N/A</v>
      </c>
      <c r="AC48" s="503" t="e">
        <f>(VLOOKUP($F48,Lookup!$H$4:$I$26,2,FALSE)/Lookup!$H$2)*VLOOKUP($C48,Model!$A$2:$E$22,5,FALSE)*VLOOKUP($C48,Model!$A$2:$I$22,9,FALSE)</f>
        <v>#N/A</v>
      </c>
      <c r="AD48" s="503" t="e">
        <f>(VLOOKUP($G48,Lookup!$J$4:$K$34,2,FALSE)/Lookup!$J$2)*VLOOKUP($C48,Model!$A$2:$E$22,5,FALSE)*VLOOKUP($C48,Model!$A$2:$J$22,10,FALSE)</f>
        <v>#N/A</v>
      </c>
      <c r="AE48" s="503" t="e">
        <f>(VLOOKUP($H48,Lookup!$L$4:$M$15,2,FALSE)/Lookup!$L$2)*VLOOKUP($C48,Model!$A$2:$E$22,5,FALSE)*VLOOKUP($C48,Model!$A$2:$K$22,11,FALSE)</f>
        <v>#N/A</v>
      </c>
      <c r="AF48" s="503" t="e">
        <f ca="1">_xlfn.SWITCH(VLOOKUP($C48,Model!$A$2:$F$22,6,FALSE),8,(VLOOKUP($I48,Lookup!$N$17:$O$24,2,FALSE)/Lookup!$L$2)*VLOOKUP($C48,Model!$A$2:$E$22,5,FALSE)*VLOOKUP($C48,Model!$A$2:$K$22,11,FALSE),(VLOOKUP($I48,Lookup!$N$4:$O$15,2,FALSE)/Lookup!$L$2)*VLOOKUP($C48,Model!$A$2:$E$22,5,FALSE)*VLOOKUP($C48,Model!$A$2:$K$22,11,FALSE))</f>
        <v>#NAME?</v>
      </c>
      <c r="AG48" s="503" t="e">
        <f>(VLOOKUP($J48,Lookup!$P$4:$Q$15,2,FALSE)/Lookup!$P$2)*VLOOKUP($C48,Model!$A$2:$E$22,5,FALSE)*VLOOKUP($C48,Model!$A$2:$L$22,12,FALSE)</f>
        <v>#N/A</v>
      </c>
      <c r="AH48" s="503" t="e">
        <f ca="1">_xlfn.SWITCH(VLOOKUP($C48,Model!$A$2:$F$22,6,FALSE),8,(VLOOKUP($K48,Lookup!$R$15:$S$23,2,FALSE)/Lookup!$R$2)*VLOOKUP($C48,Model!$A$2:$E$22,5,FALSE)*VLOOKUP($C48,Model!$A$2:$M$22,13,FALSE),(VLOOKUP($K48,Lookup!$R$4:$S$12,2,FALSE)/Lookup!$R$2)*VLOOKUP($C48,Model!$A$2:$E$22,5,FALSE)*VLOOKUP($C48,Model!$A$2:$M$22,13,FALSE))</f>
        <v>#NAME?</v>
      </c>
      <c r="AI48" s="503" t="e">
        <f>(VLOOKUP($L48,Lookup!$V$4:$W$12,2,FALSE)/Lookup!$V$2)*VLOOKUP($C48,Model!$A$2:$E$22,5,FALSE)*VLOOKUP($C48,Model!$A$2:$N$22,14,FALSE)</f>
        <v>#N/A</v>
      </c>
      <c r="AJ48" s="503" t="e">
        <f>(VLOOKUP($M48,Lookup!$X$4:$Y$10,2,FALSE)/Lookup!$X$2)*VLOOKUP($C48,Model!$A$2:$E$22,5,FALSE)*VLOOKUP($C48,Model!$A$2:$O$22,15,FALSE)</f>
        <v>#N/A</v>
      </c>
      <c r="AK48" s="503" t="e">
        <f>(VLOOKUP($N48,Lookup!$Z$4:$AA$13,2,FALSE)/Lookup!$Z$2)*VLOOKUP($C48,Model!$A$2:$E$22,5,FALSE)*VLOOKUP($C48,Model!$A$2:$P$22,16,FALSE)</f>
        <v>#N/A</v>
      </c>
      <c r="AL48" s="503" t="e">
        <f>(VLOOKUP($O48,Lookup!$AB$4:$AC$13,2,FALSE)/Lookup!$AB$2)*VLOOKUP($C48,Model!$A$2:$E$22,5,FALSE)*VLOOKUP($C48,Model!$A$2:$Q$22,17,FALSE)</f>
        <v>#N/A</v>
      </c>
      <c r="AM48" s="503" t="e">
        <f>(VLOOKUP($P48,Lookup!$T$4:$U$8,2,FALSE)/Lookup!$T$2)*VLOOKUP($C48,Model!$A$2:$E$22,5,FALSE)*VLOOKUP($C48,Model!$A$2:$R$22,18,FALSE)</f>
        <v>#N/A</v>
      </c>
      <c r="AN48" s="503" t="e">
        <f>(VLOOKUP($Q48,Lookup!$AD$4:$AE$13,2,FALSE)/Lookup!$AD$2)*VLOOKUP($C48,Model!$A$2:$E$22,5,FALSE)*VLOOKUP($C48,Model!$A$2:$S$22,19,FALSE)</f>
        <v>#N/A</v>
      </c>
      <c r="AO48" s="503" t="e">
        <f>(VLOOKUP($R48,Lookup!$AF$4:$AG$8,2,FALSE)/Lookup!$AF$2)*VLOOKUP($C48,Model!$A$2:$E$22,5,FALSE)*VLOOKUP($C48,Model!$A$2:$T$22,20,FALSE)</f>
        <v>#N/A</v>
      </c>
      <c r="AP48" s="503" t="e">
        <f>(VLOOKUP($S48,Lookup!$AH$4:$AI$9,2,FALSE)/Lookup!$AH$2)*VLOOKUP($C48,Model!$A$2:$E$22,5,FALSE)*VLOOKUP($C48,Model!$A$2:$U$22,21,FALSE)</f>
        <v>#N/A</v>
      </c>
      <c r="AQ48" s="503" t="e">
        <f>(VLOOKUP($T48,Lookup!$AJ$4:$AK$12,2,FALSE)/Lookup!$AJ$2)*VLOOKUP($C48,Model!$A$2:$E$22,5,FALSE)*VLOOKUP($C48,Model!$A$2:$V$22,22,FALSE)</f>
        <v>#N/A</v>
      </c>
    </row>
    <row r="49" spans="1:43" x14ac:dyDescent="0.25">
      <c r="A49" s="69"/>
      <c r="B49" s="69"/>
      <c r="C49" s="69"/>
      <c r="D49" s="69"/>
      <c r="E49" s="69"/>
      <c r="F49" s="69"/>
      <c r="G49" s="69"/>
      <c r="H49" s="69"/>
      <c r="I49" s="70"/>
      <c r="J49" s="69"/>
      <c r="K49" s="69"/>
      <c r="L49" s="69"/>
      <c r="M49" s="69"/>
      <c r="N49" s="69"/>
      <c r="O49" s="72"/>
      <c r="P49" s="69"/>
      <c r="Q49" s="69"/>
      <c r="R49" s="69"/>
      <c r="S49" s="69"/>
      <c r="T49" s="69"/>
      <c r="U49" s="503">
        <f t="shared" ca="1" si="2"/>
        <v>0</v>
      </c>
      <c r="V49" s="508">
        <f t="shared" ca="1" si="1"/>
        <v>0</v>
      </c>
      <c r="W49" s="506"/>
      <c r="X49" s="506"/>
      <c r="Y49" s="506"/>
      <c r="Z49" s="502" t="e">
        <f>VLOOKUP($C49,Model!$A$2:$D$22,2,FALSE)</f>
        <v>#N/A</v>
      </c>
      <c r="AA49" s="503" t="e">
        <f>(VLOOKUP($D49,Lookup!$C$4:$D$36,2,FALSE)/Lookup!$C$2)*VLOOKUP($C49,Model!$A$2:$E$22,5,FALSE)*VLOOKUP($C49,Model!$A$2:$G$22,7,FALSE)</f>
        <v>#N/A</v>
      </c>
      <c r="AB49" s="503" t="e">
        <f>(VLOOKUP($E49,Lookup!$F$4:$G$8,2,FALSE)/Lookup!$F$2)*VLOOKUP($C49,Model!$A$2:$E$22,5,FALSE)*VLOOKUP($C49,Model!$A$2:$H$22,8,FALSE)</f>
        <v>#N/A</v>
      </c>
      <c r="AC49" s="503" t="e">
        <f>(VLOOKUP($F49,Lookup!$H$4:$I$26,2,FALSE)/Lookup!$H$2)*VLOOKUP($C49,Model!$A$2:$E$22,5,FALSE)*VLOOKUP($C49,Model!$A$2:$I$22,9,FALSE)</f>
        <v>#N/A</v>
      </c>
      <c r="AD49" s="503" t="e">
        <f>(VLOOKUP($G49,Lookup!$J$4:$K$34,2,FALSE)/Lookup!$J$2)*VLOOKUP($C49,Model!$A$2:$E$22,5,FALSE)*VLOOKUP($C49,Model!$A$2:$J$22,10,FALSE)</f>
        <v>#N/A</v>
      </c>
      <c r="AE49" s="503" t="e">
        <f>(VLOOKUP($H49,Lookup!$L$4:$M$15,2,FALSE)/Lookup!$L$2)*VLOOKUP($C49,Model!$A$2:$E$22,5,FALSE)*VLOOKUP($C49,Model!$A$2:$K$22,11,FALSE)</f>
        <v>#N/A</v>
      </c>
      <c r="AF49" s="503" t="e">
        <f ca="1">_xlfn.SWITCH(VLOOKUP($C49,Model!$A$2:$F$22,6,FALSE),8,(VLOOKUP($I49,Lookup!$N$17:$O$24,2,FALSE)/Lookup!$L$2)*VLOOKUP($C49,Model!$A$2:$E$22,5,FALSE)*VLOOKUP($C49,Model!$A$2:$K$22,11,FALSE),(VLOOKUP($I49,Lookup!$N$4:$O$15,2,FALSE)/Lookup!$L$2)*VLOOKUP($C49,Model!$A$2:$E$22,5,FALSE)*VLOOKUP($C49,Model!$A$2:$K$22,11,FALSE))</f>
        <v>#NAME?</v>
      </c>
      <c r="AG49" s="503" t="e">
        <f>(VLOOKUP($J49,Lookup!$P$4:$Q$15,2,FALSE)/Lookup!$P$2)*VLOOKUP($C49,Model!$A$2:$E$22,5,FALSE)*VLOOKUP($C49,Model!$A$2:$L$22,12,FALSE)</f>
        <v>#N/A</v>
      </c>
      <c r="AH49" s="503" t="e">
        <f ca="1">_xlfn.SWITCH(VLOOKUP($C49,Model!$A$2:$F$22,6,FALSE),8,(VLOOKUP($K49,Lookup!$R$15:$S$23,2,FALSE)/Lookup!$R$2)*VLOOKUP($C49,Model!$A$2:$E$22,5,FALSE)*VLOOKUP($C49,Model!$A$2:$M$22,13,FALSE),(VLOOKUP($K49,Lookup!$R$4:$S$12,2,FALSE)/Lookup!$R$2)*VLOOKUP($C49,Model!$A$2:$E$22,5,FALSE)*VLOOKUP($C49,Model!$A$2:$M$22,13,FALSE))</f>
        <v>#NAME?</v>
      </c>
      <c r="AI49" s="503" t="e">
        <f>(VLOOKUP($L49,Lookup!$V$4:$W$12,2,FALSE)/Lookup!$V$2)*VLOOKUP($C49,Model!$A$2:$E$22,5,FALSE)*VLOOKUP($C49,Model!$A$2:$N$22,14,FALSE)</f>
        <v>#N/A</v>
      </c>
      <c r="AJ49" s="503" t="e">
        <f>(VLOOKUP($M49,Lookup!$X$4:$Y$10,2,FALSE)/Lookup!$X$2)*VLOOKUP($C49,Model!$A$2:$E$22,5,FALSE)*VLOOKUP($C49,Model!$A$2:$O$22,15,FALSE)</f>
        <v>#N/A</v>
      </c>
      <c r="AK49" s="503" t="e">
        <f>(VLOOKUP($N49,Lookup!$Z$4:$AA$13,2,FALSE)/Lookup!$Z$2)*VLOOKUP($C49,Model!$A$2:$E$22,5,FALSE)*VLOOKUP($C49,Model!$A$2:$P$22,16,FALSE)</f>
        <v>#N/A</v>
      </c>
      <c r="AL49" s="503" t="e">
        <f>(VLOOKUP($O49,Lookup!$AB$4:$AC$13,2,FALSE)/Lookup!$AB$2)*VLOOKUP($C49,Model!$A$2:$E$22,5,FALSE)*VLOOKUP($C49,Model!$A$2:$Q$22,17,FALSE)</f>
        <v>#N/A</v>
      </c>
      <c r="AM49" s="503" t="e">
        <f>(VLOOKUP($P49,Lookup!$T$4:$U$8,2,FALSE)/Lookup!$T$2)*VLOOKUP($C49,Model!$A$2:$E$22,5,FALSE)*VLOOKUP($C49,Model!$A$2:$R$22,18,FALSE)</f>
        <v>#N/A</v>
      </c>
      <c r="AN49" s="503" t="e">
        <f>(VLOOKUP($Q49,Lookup!$AD$4:$AE$13,2,FALSE)/Lookup!$AD$2)*VLOOKUP($C49,Model!$A$2:$E$22,5,FALSE)*VLOOKUP($C49,Model!$A$2:$S$22,19,FALSE)</f>
        <v>#N/A</v>
      </c>
      <c r="AO49" s="503" t="e">
        <f>(VLOOKUP($R49,Lookup!$AF$4:$AG$8,2,FALSE)/Lookup!$AF$2)*VLOOKUP($C49,Model!$A$2:$E$22,5,FALSE)*VLOOKUP($C49,Model!$A$2:$T$22,20,FALSE)</f>
        <v>#N/A</v>
      </c>
      <c r="AP49" s="503" t="e">
        <f>(VLOOKUP($S49,Lookup!$AH$4:$AI$9,2,FALSE)/Lookup!$AH$2)*VLOOKUP($C49,Model!$A$2:$E$22,5,FALSE)*VLOOKUP($C49,Model!$A$2:$U$22,21,FALSE)</f>
        <v>#N/A</v>
      </c>
      <c r="AQ49" s="503" t="e">
        <f>(VLOOKUP($T49,Lookup!$AJ$4:$AK$12,2,FALSE)/Lookup!$AJ$2)*VLOOKUP($C49,Model!$A$2:$E$22,5,FALSE)*VLOOKUP($C49,Model!$A$2:$V$22,22,FALSE)</f>
        <v>#N/A</v>
      </c>
    </row>
    <row r="50" spans="1:43" x14ac:dyDescent="0.25">
      <c r="A50" s="69"/>
      <c r="B50" s="69"/>
      <c r="C50" s="69"/>
      <c r="D50" s="69"/>
      <c r="E50" s="69"/>
      <c r="F50" s="69"/>
      <c r="G50" s="69"/>
      <c r="H50" s="69"/>
      <c r="I50" s="70"/>
      <c r="J50" s="69"/>
      <c r="K50" s="69"/>
      <c r="L50" s="69"/>
      <c r="M50" s="69"/>
      <c r="N50" s="69"/>
      <c r="O50" s="72"/>
      <c r="P50" s="69"/>
      <c r="Q50" s="69"/>
      <c r="R50" s="69"/>
      <c r="S50" s="69"/>
      <c r="T50" s="69"/>
      <c r="U50" s="503">
        <f t="shared" ca="1" si="2"/>
        <v>0</v>
      </c>
      <c r="V50" s="508">
        <f t="shared" ca="1" si="1"/>
        <v>0</v>
      </c>
      <c r="W50" s="506"/>
      <c r="X50" s="506"/>
      <c r="Y50" s="506"/>
      <c r="Z50" s="502" t="e">
        <f>VLOOKUP($C50,Model!$A$2:$D$22,2,FALSE)</f>
        <v>#N/A</v>
      </c>
      <c r="AA50" s="503" t="e">
        <f>(VLOOKUP($D50,Lookup!$C$4:$D$36,2,FALSE)/Lookup!$C$2)*VLOOKUP($C50,Model!$A$2:$E$22,5,FALSE)*VLOOKUP($C50,Model!$A$2:$G$22,7,FALSE)</f>
        <v>#N/A</v>
      </c>
      <c r="AB50" s="503" t="e">
        <f>(VLOOKUP($E50,Lookup!$F$4:$G$8,2,FALSE)/Lookup!$F$2)*VLOOKUP($C50,Model!$A$2:$E$22,5,FALSE)*VLOOKUP($C50,Model!$A$2:$H$22,8,FALSE)</f>
        <v>#N/A</v>
      </c>
      <c r="AC50" s="503" t="e">
        <f>(VLOOKUP($F50,Lookup!$H$4:$I$26,2,FALSE)/Lookup!$H$2)*VLOOKUP($C50,Model!$A$2:$E$22,5,FALSE)*VLOOKUP($C50,Model!$A$2:$I$22,9,FALSE)</f>
        <v>#N/A</v>
      </c>
      <c r="AD50" s="503" t="e">
        <f>(VLOOKUP($G50,Lookup!$J$4:$K$34,2,FALSE)/Lookup!$J$2)*VLOOKUP($C50,Model!$A$2:$E$22,5,FALSE)*VLOOKUP($C50,Model!$A$2:$J$22,10,FALSE)</f>
        <v>#N/A</v>
      </c>
      <c r="AE50" s="503" t="e">
        <f>(VLOOKUP($H50,Lookup!$L$4:$M$15,2,FALSE)/Lookup!$L$2)*VLOOKUP($C50,Model!$A$2:$E$22,5,FALSE)*VLOOKUP($C50,Model!$A$2:$K$22,11,FALSE)</f>
        <v>#N/A</v>
      </c>
      <c r="AF50" s="503" t="e">
        <f ca="1">_xlfn.SWITCH(VLOOKUP($C50,Model!$A$2:$F$22,6,FALSE),8,(VLOOKUP($I50,Lookup!$N$17:$O$24,2,FALSE)/Lookup!$L$2)*VLOOKUP($C50,Model!$A$2:$E$22,5,FALSE)*VLOOKUP($C50,Model!$A$2:$K$22,11,FALSE),(VLOOKUP($I50,Lookup!$N$4:$O$15,2,FALSE)/Lookup!$L$2)*VLOOKUP($C50,Model!$A$2:$E$22,5,FALSE)*VLOOKUP($C50,Model!$A$2:$K$22,11,FALSE))</f>
        <v>#NAME?</v>
      </c>
      <c r="AG50" s="503" t="e">
        <f>(VLOOKUP($J50,Lookup!$P$4:$Q$15,2,FALSE)/Lookup!$P$2)*VLOOKUP($C50,Model!$A$2:$E$22,5,FALSE)*VLOOKUP($C50,Model!$A$2:$L$22,12,FALSE)</f>
        <v>#N/A</v>
      </c>
      <c r="AH50" s="503" t="e">
        <f ca="1">_xlfn.SWITCH(VLOOKUP($C50,Model!$A$2:$F$22,6,FALSE),8,(VLOOKUP($K50,Lookup!$R$15:$S$23,2,FALSE)/Lookup!$R$2)*VLOOKUP($C50,Model!$A$2:$E$22,5,FALSE)*VLOOKUP($C50,Model!$A$2:$M$22,13,FALSE),(VLOOKUP($K50,Lookup!$R$4:$S$12,2,FALSE)/Lookup!$R$2)*VLOOKUP($C50,Model!$A$2:$E$22,5,FALSE)*VLOOKUP($C50,Model!$A$2:$M$22,13,FALSE))</f>
        <v>#NAME?</v>
      </c>
      <c r="AI50" s="503" t="e">
        <f>(VLOOKUP($L50,Lookup!$V$4:$W$12,2,FALSE)/Lookup!$V$2)*VLOOKUP($C50,Model!$A$2:$E$22,5,FALSE)*VLOOKUP($C50,Model!$A$2:$N$22,14,FALSE)</f>
        <v>#N/A</v>
      </c>
      <c r="AJ50" s="503" t="e">
        <f>(VLOOKUP($M50,Lookup!$X$4:$Y$10,2,FALSE)/Lookup!$X$2)*VLOOKUP($C50,Model!$A$2:$E$22,5,FALSE)*VLOOKUP($C50,Model!$A$2:$O$22,15,FALSE)</f>
        <v>#N/A</v>
      </c>
      <c r="AK50" s="503" t="e">
        <f>(VLOOKUP($N50,Lookup!$Z$4:$AA$13,2,FALSE)/Lookup!$Z$2)*VLOOKUP($C50,Model!$A$2:$E$22,5,FALSE)*VLOOKUP($C50,Model!$A$2:$P$22,16,FALSE)</f>
        <v>#N/A</v>
      </c>
      <c r="AL50" s="503" t="e">
        <f>(VLOOKUP($O50,Lookup!$AB$4:$AC$13,2,FALSE)/Lookup!$AB$2)*VLOOKUP($C50,Model!$A$2:$E$22,5,FALSE)*VLOOKUP($C50,Model!$A$2:$Q$22,17,FALSE)</f>
        <v>#N/A</v>
      </c>
      <c r="AM50" s="503" t="e">
        <f>(VLOOKUP($P50,Lookup!$T$4:$U$8,2,FALSE)/Lookup!$T$2)*VLOOKUP($C50,Model!$A$2:$E$22,5,FALSE)*VLOOKUP($C50,Model!$A$2:$R$22,18,FALSE)</f>
        <v>#N/A</v>
      </c>
      <c r="AN50" s="503" t="e">
        <f>(VLOOKUP($Q50,Lookup!$AD$4:$AE$13,2,FALSE)/Lookup!$AD$2)*VLOOKUP($C50,Model!$A$2:$E$22,5,FALSE)*VLOOKUP($C50,Model!$A$2:$S$22,19,FALSE)</f>
        <v>#N/A</v>
      </c>
      <c r="AO50" s="503" t="e">
        <f>(VLOOKUP($R50,Lookup!$AF$4:$AG$8,2,FALSE)/Lookup!$AF$2)*VLOOKUP($C50,Model!$A$2:$E$22,5,FALSE)*VLOOKUP($C50,Model!$A$2:$T$22,20,FALSE)</f>
        <v>#N/A</v>
      </c>
      <c r="AP50" s="503" t="e">
        <f>(VLOOKUP($S50,Lookup!$AH$4:$AI$9,2,FALSE)/Lookup!$AH$2)*VLOOKUP($C50,Model!$A$2:$E$22,5,FALSE)*VLOOKUP($C50,Model!$A$2:$U$22,21,FALSE)</f>
        <v>#N/A</v>
      </c>
      <c r="AQ50" s="503" t="e">
        <f>(VLOOKUP($T50,Lookup!$AJ$4:$AK$12,2,FALSE)/Lookup!$AJ$2)*VLOOKUP($C50,Model!$A$2:$E$22,5,FALSE)*VLOOKUP($C50,Model!$A$2:$V$22,22,FALSE)</f>
        <v>#N/A</v>
      </c>
    </row>
    <row r="51" spans="1:43" x14ac:dyDescent="0.25">
      <c r="A51" s="69"/>
      <c r="B51" s="69"/>
      <c r="C51" s="69"/>
      <c r="D51" s="69"/>
      <c r="E51" s="69"/>
      <c r="F51" s="69"/>
      <c r="G51" s="69"/>
      <c r="H51" s="69"/>
      <c r="I51" s="70"/>
      <c r="J51" s="69"/>
      <c r="K51" s="69"/>
      <c r="L51" s="69"/>
      <c r="M51" s="69"/>
      <c r="N51" s="69"/>
      <c r="O51" s="72"/>
      <c r="P51" s="69"/>
      <c r="Q51" s="69"/>
      <c r="R51" s="69"/>
      <c r="S51" s="69"/>
      <c r="T51" s="69"/>
      <c r="U51" s="503">
        <f t="shared" ca="1" si="2"/>
        <v>0</v>
      </c>
      <c r="V51" s="508">
        <f t="shared" ca="1" si="1"/>
        <v>0</v>
      </c>
      <c r="W51" s="506"/>
      <c r="X51" s="506"/>
      <c r="Y51" s="506"/>
      <c r="Z51" s="502" t="e">
        <f>VLOOKUP($C51,Model!$A$2:$D$22,2,FALSE)</f>
        <v>#N/A</v>
      </c>
      <c r="AA51" s="503" t="e">
        <f>(VLOOKUP($D51,Lookup!$C$4:$D$36,2,FALSE)/Lookup!$C$2)*VLOOKUP($C51,Model!$A$2:$E$22,5,FALSE)*VLOOKUP($C51,Model!$A$2:$G$22,7,FALSE)</f>
        <v>#N/A</v>
      </c>
      <c r="AB51" s="503" t="e">
        <f>(VLOOKUP($E51,Lookup!$F$4:$G$8,2,FALSE)/Lookup!$F$2)*VLOOKUP($C51,Model!$A$2:$E$22,5,FALSE)*VLOOKUP($C51,Model!$A$2:$H$22,8,FALSE)</f>
        <v>#N/A</v>
      </c>
      <c r="AC51" s="503" t="e">
        <f>(VLOOKUP($F51,Lookup!$H$4:$I$26,2,FALSE)/Lookup!$H$2)*VLOOKUP($C51,Model!$A$2:$E$22,5,FALSE)*VLOOKUP($C51,Model!$A$2:$I$22,9,FALSE)</f>
        <v>#N/A</v>
      </c>
      <c r="AD51" s="503" t="e">
        <f>(VLOOKUP($G51,Lookup!$J$4:$K$34,2,FALSE)/Lookup!$J$2)*VLOOKUP($C51,Model!$A$2:$E$22,5,FALSE)*VLOOKUP($C51,Model!$A$2:$J$22,10,FALSE)</f>
        <v>#N/A</v>
      </c>
      <c r="AE51" s="503" t="e">
        <f>(VLOOKUP($H51,Lookup!$L$4:$M$15,2,FALSE)/Lookup!$L$2)*VLOOKUP($C51,Model!$A$2:$E$22,5,FALSE)*VLOOKUP($C51,Model!$A$2:$K$22,11,FALSE)</f>
        <v>#N/A</v>
      </c>
      <c r="AF51" s="503" t="e">
        <f ca="1">_xlfn.SWITCH(VLOOKUP($C51,Model!$A$2:$F$22,6,FALSE),8,(VLOOKUP($I51,Lookup!$N$17:$O$24,2,FALSE)/Lookup!$L$2)*VLOOKUP($C51,Model!$A$2:$E$22,5,FALSE)*VLOOKUP($C51,Model!$A$2:$K$22,11,FALSE),(VLOOKUP($I51,Lookup!$N$4:$O$15,2,FALSE)/Lookup!$L$2)*VLOOKUP($C51,Model!$A$2:$E$22,5,FALSE)*VLOOKUP($C51,Model!$A$2:$K$22,11,FALSE))</f>
        <v>#NAME?</v>
      </c>
      <c r="AG51" s="503" t="e">
        <f>(VLOOKUP($J51,Lookup!$P$4:$Q$15,2,FALSE)/Lookup!$P$2)*VLOOKUP($C51,Model!$A$2:$E$22,5,FALSE)*VLOOKUP($C51,Model!$A$2:$L$22,12,FALSE)</f>
        <v>#N/A</v>
      </c>
      <c r="AH51" s="503" t="e">
        <f ca="1">_xlfn.SWITCH(VLOOKUP($C51,Model!$A$2:$F$22,6,FALSE),8,(VLOOKUP($K51,Lookup!$R$15:$S$23,2,FALSE)/Lookup!$R$2)*VLOOKUP($C51,Model!$A$2:$E$22,5,FALSE)*VLOOKUP($C51,Model!$A$2:$M$22,13,FALSE),(VLOOKUP($K51,Lookup!$R$4:$S$12,2,FALSE)/Lookup!$R$2)*VLOOKUP($C51,Model!$A$2:$E$22,5,FALSE)*VLOOKUP($C51,Model!$A$2:$M$22,13,FALSE))</f>
        <v>#NAME?</v>
      </c>
      <c r="AI51" s="503" t="e">
        <f>(VLOOKUP($L51,Lookup!$V$4:$W$12,2,FALSE)/Lookup!$V$2)*VLOOKUP($C51,Model!$A$2:$E$22,5,FALSE)*VLOOKUP($C51,Model!$A$2:$N$22,14,FALSE)</f>
        <v>#N/A</v>
      </c>
      <c r="AJ51" s="503" t="e">
        <f>(VLOOKUP($M51,Lookup!$X$4:$Y$10,2,FALSE)/Lookup!$X$2)*VLOOKUP($C51,Model!$A$2:$E$22,5,FALSE)*VLOOKUP($C51,Model!$A$2:$O$22,15,FALSE)</f>
        <v>#N/A</v>
      </c>
      <c r="AK51" s="503" t="e">
        <f>(VLOOKUP($N51,Lookup!$Z$4:$AA$13,2,FALSE)/Lookup!$Z$2)*VLOOKUP($C51,Model!$A$2:$E$22,5,FALSE)*VLOOKUP($C51,Model!$A$2:$P$22,16,FALSE)</f>
        <v>#N/A</v>
      </c>
      <c r="AL51" s="503" t="e">
        <f>(VLOOKUP($O51,Lookup!$AB$4:$AC$13,2,FALSE)/Lookup!$AB$2)*VLOOKUP($C51,Model!$A$2:$E$22,5,FALSE)*VLOOKUP($C51,Model!$A$2:$Q$22,17,FALSE)</f>
        <v>#N/A</v>
      </c>
      <c r="AM51" s="503" t="e">
        <f>(VLOOKUP($P51,Lookup!$T$4:$U$8,2,FALSE)/Lookup!$T$2)*VLOOKUP($C51,Model!$A$2:$E$22,5,FALSE)*VLOOKUP($C51,Model!$A$2:$R$22,18,FALSE)</f>
        <v>#N/A</v>
      </c>
      <c r="AN51" s="503" t="e">
        <f>(VLOOKUP($Q51,Lookup!$AD$4:$AE$13,2,FALSE)/Lookup!$AD$2)*VLOOKUP($C51,Model!$A$2:$E$22,5,FALSE)*VLOOKUP($C51,Model!$A$2:$S$22,19,FALSE)</f>
        <v>#N/A</v>
      </c>
      <c r="AO51" s="503" t="e">
        <f>(VLOOKUP($R51,Lookup!$AF$4:$AG$8,2,FALSE)/Lookup!$AF$2)*VLOOKUP($C51,Model!$A$2:$E$22,5,FALSE)*VLOOKUP($C51,Model!$A$2:$T$22,20,FALSE)</f>
        <v>#N/A</v>
      </c>
      <c r="AP51" s="503" t="e">
        <f>(VLOOKUP($S51,Lookup!$AH$4:$AI$9,2,FALSE)/Lookup!$AH$2)*VLOOKUP($C51,Model!$A$2:$E$22,5,FALSE)*VLOOKUP($C51,Model!$A$2:$U$22,21,FALSE)</f>
        <v>#N/A</v>
      </c>
      <c r="AQ51" s="503" t="e">
        <f>(VLOOKUP($T51,Lookup!$AJ$4:$AK$12,2,FALSE)/Lookup!$AJ$2)*VLOOKUP($C51,Model!$A$2:$E$22,5,FALSE)*VLOOKUP($C51,Model!$A$2:$V$22,22,FALSE)</f>
        <v>#N/A</v>
      </c>
    </row>
    <row r="52" spans="1:43" x14ac:dyDescent="0.25">
      <c r="A52" s="69"/>
      <c r="B52" s="69"/>
      <c r="C52" s="69"/>
      <c r="D52" s="69"/>
      <c r="E52" s="69"/>
      <c r="F52" s="69"/>
      <c r="G52" s="69"/>
      <c r="H52" s="69"/>
      <c r="I52" s="70"/>
      <c r="J52" s="69"/>
      <c r="K52" s="69"/>
      <c r="L52" s="69"/>
      <c r="M52" s="69"/>
      <c r="N52" s="69"/>
      <c r="O52" s="72"/>
      <c r="P52" s="69"/>
      <c r="Q52" s="69"/>
      <c r="R52" s="69"/>
      <c r="S52" s="69"/>
      <c r="T52" s="69"/>
      <c r="U52" s="503">
        <f t="shared" ca="1" si="2"/>
        <v>0</v>
      </c>
      <c r="V52" s="508">
        <f t="shared" ca="1" si="1"/>
        <v>0</v>
      </c>
      <c r="W52" s="506"/>
      <c r="X52" s="506"/>
      <c r="Y52" s="506"/>
      <c r="Z52" s="502" t="e">
        <f>VLOOKUP($C52,Model!$A$2:$D$22,2,FALSE)</f>
        <v>#N/A</v>
      </c>
      <c r="AA52" s="503" t="e">
        <f>(VLOOKUP($D52,Lookup!$C$4:$D$36,2,FALSE)/Lookup!$C$2)*VLOOKUP($C52,Model!$A$2:$E$22,5,FALSE)*VLOOKUP($C52,Model!$A$2:$G$22,7,FALSE)</f>
        <v>#N/A</v>
      </c>
      <c r="AB52" s="503" t="e">
        <f>(VLOOKUP($E52,Lookup!$F$4:$G$8,2,FALSE)/Lookup!$F$2)*VLOOKUP($C52,Model!$A$2:$E$22,5,FALSE)*VLOOKUP($C52,Model!$A$2:$H$22,8,FALSE)</f>
        <v>#N/A</v>
      </c>
      <c r="AC52" s="503" t="e">
        <f>(VLOOKUP($F52,Lookup!$H$4:$I$26,2,FALSE)/Lookup!$H$2)*VLOOKUP($C52,Model!$A$2:$E$22,5,FALSE)*VLOOKUP($C52,Model!$A$2:$I$22,9,FALSE)</f>
        <v>#N/A</v>
      </c>
      <c r="AD52" s="503" t="e">
        <f>(VLOOKUP($G52,Lookup!$J$4:$K$34,2,FALSE)/Lookup!$J$2)*VLOOKUP($C52,Model!$A$2:$E$22,5,FALSE)*VLOOKUP($C52,Model!$A$2:$J$22,10,FALSE)</f>
        <v>#N/A</v>
      </c>
      <c r="AE52" s="503" t="e">
        <f>(VLOOKUP($H52,Lookup!$L$4:$M$15,2,FALSE)/Lookup!$L$2)*VLOOKUP($C52,Model!$A$2:$E$22,5,FALSE)*VLOOKUP($C52,Model!$A$2:$K$22,11,FALSE)</f>
        <v>#N/A</v>
      </c>
      <c r="AF52" s="503" t="e">
        <f ca="1">_xlfn.SWITCH(VLOOKUP($C52,Model!$A$2:$F$22,6,FALSE),8,(VLOOKUP($I52,Lookup!$N$17:$O$24,2,FALSE)/Lookup!$L$2)*VLOOKUP($C52,Model!$A$2:$E$22,5,FALSE)*VLOOKUP($C52,Model!$A$2:$K$22,11,FALSE),(VLOOKUP($I52,Lookup!$N$4:$O$15,2,FALSE)/Lookup!$L$2)*VLOOKUP($C52,Model!$A$2:$E$22,5,FALSE)*VLOOKUP($C52,Model!$A$2:$K$22,11,FALSE))</f>
        <v>#NAME?</v>
      </c>
      <c r="AG52" s="503" t="e">
        <f>(VLOOKUP($J52,Lookup!$P$4:$Q$15,2,FALSE)/Lookup!$P$2)*VLOOKUP($C52,Model!$A$2:$E$22,5,FALSE)*VLOOKUP($C52,Model!$A$2:$L$22,12,FALSE)</f>
        <v>#N/A</v>
      </c>
      <c r="AH52" s="503" t="e">
        <f ca="1">_xlfn.SWITCH(VLOOKUP($C52,Model!$A$2:$F$22,6,FALSE),8,(VLOOKUP($K52,Lookup!$R$15:$S$23,2,FALSE)/Lookup!$R$2)*VLOOKUP($C52,Model!$A$2:$E$22,5,FALSE)*VLOOKUP($C52,Model!$A$2:$M$22,13,FALSE),(VLOOKUP($K52,Lookup!$R$4:$S$12,2,FALSE)/Lookup!$R$2)*VLOOKUP($C52,Model!$A$2:$E$22,5,FALSE)*VLOOKUP($C52,Model!$A$2:$M$22,13,FALSE))</f>
        <v>#NAME?</v>
      </c>
      <c r="AI52" s="503" t="e">
        <f>(VLOOKUP($L52,Lookup!$V$4:$W$12,2,FALSE)/Lookup!$V$2)*VLOOKUP($C52,Model!$A$2:$E$22,5,FALSE)*VLOOKUP($C52,Model!$A$2:$N$22,14,FALSE)</f>
        <v>#N/A</v>
      </c>
      <c r="AJ52" s="503" t="e">
        <f>(VLOOKUP($M52,Lookup!$X$4:$Y$10,2,FALSE)/Lookup!$X$2)*VLOOKUP($C52,Model!$A$2:$E$22,5,FALSE)*VLOOKUP($C52,Model!$A$2:$O$22,15,FALSE)</f>
        <v>#N/A</v>
      </c>
      <c r="AK52" s="503" t="e">
        <f>(VLOOKUP($N52,Lookup!$Z$4:$AA$13,2,FALSE)/Lookup!$Z$2)*VLOOKUP($C52,Model!$A$2:$E$22,5,FALSE)*VLOOKUP($C52,Model!$A$2:$P$22,16,FALSE)</f>
        <v>#N/A</v>
      </c>
      <c r="AL52" s="503" t="e">
        <f>(VLOOKUP($O52,Lookup!$AB$4:$AC$13,2,FALSE)/Lookup!$AB$2)*VLOOKUP($C52,Model!$A$2:$E$22,5,FALSE)*VLOOKUP($C52,Model!$A$2:$Q$22,17,FALSE)</f>
        <v>#N/A</v>
      </c>
      <c r="AM52" s="503" t="e">
        <f>(VLOOKUP($P52,Lookup!$T$4:$U$8,2,FALSE)/Lookup!$T$2)*VLOOKUP($C52,Model!$A$2:$E$22,5,FALSE)*VLOOKUP($C52,Model!$A$2:$R$22,18,FALSE)</f>
        <v>#N/A</v>
      </c>
      <c r="AN52" s="503" t="e">
        <f>(VLOOKUP($Q52,Lookup!$AD$4:$AE$13,2,FALSE)/Lookup!$AD$2)*VLOOKUP($C52,Model!$A$2:$E$22,5,FALSE)*VLOOKUP($C52,Model!$A$2:$S$22,19,FALSE)</f>
        <v>#N/A</v>
      </c>
      <c r="AO52" s="503" t="e">
        <f>(VLOOKUP($R52,Lookup!$AF$4:$AG$8,2,FALSE)/Lookup!$AF$2)*VLOOKUP($C52,Model!$A$2:$E$22,5,FALSE)*VLOOKUP($C52,Model!$A$2:$T$22,20,FALSE)</f>
        <v>#N/A</v>
      </c>
      <c r="AP52" s="503" t="e">
        <f>(VLOOKUP($S52,Lookup!$AH$4:$AI$9,2,FALSE)/Lookup!$AH$2)*VLOOKUP($C52,Model!$A$2:$E$22,5,FALSE)*VLOOKUP($C52,Model!$A$2:$U$22,21,FALSE)</f>
        <v>#N/A</v>
      </c>
      <c r="AQ52" s="503" t="e">
        <f>(VLOOKUP($T52,Lookup!$AJ$4:$AK$12,2,FALSE)/Lookup!$AJ$2)*VLOOKUP($C52,Model!$A$2:$E$22,5,FALSE)*VLOOKUP($C52,Model!$A$2:$V$22,22,FALSE)</f>
        <v>#N/A</v>
      </c>
    </row>
    <row r="53" spans="1:43" x14ac:dyDescent="0.25">
      <c r="A53" s="69"/>
      <c r="B53" s="69"/>
      <c r="C53" s="69"/>
      <c r="D53" s="69"/>
      <c r="E53" s="69"/>
      <c r="F53" s="69"/>
      <c r="G53" s="69"/>
      <c r="H53" s="69"/>
      <c r="I53" s="70"/>
      <c r="J53" s="69"/>
      <c r="K53" s="69"/>
      <c r="L53" s="69"/>
      <c r="M53" s="69"/>
      <c r="N53" s="69"/>
      <c r="O53" s="72"/>
      <c r="P53" s="69"/>
      <c r="Q53" s="69"/>
      <c r="R53" s="69"/>
      <c r="S53" s="69"/>
      <c r="T53" s="69"/>
      <c r="U53" s="503">
        <f t="shared" ca="1" si="2"/>
        <v>0</v>
      </c>
      <c r="V53" s="508">
        <f t="shared" ca="1" si="1"/>
        <v>0</v>
      </c>
      <c r="W53" s="506"/>
      <c r="X53" s="506"/>
      <c r="Y53" s="506"/>
      <c r="Z53" s="502" t="e">
        <f>VLOOKUP($C53,Model!$A$2:$D$22,2,FALSE)</f>
        <v>#N/A</v>
      </c>
      <c r="AA53" s="503" t="e">
        <f>(VLOOKUP($D53,Lookup!$C$4:$D$36,2,FALSE)/Lookup!$C$2)*VLOOKUP($C53,Model!$A$2:$E$22,5,FALSE)*VLOOKUP($C53,Model!$A$2:$G$22,7,FALSE)</f>
        <v>#N/A</v>
      </c>
      <c r="AB53" s="503" t="e">
        <f>(VLOOKUP($E53,Lookup!$F$4:$G$8,2,FALSE)/Lookup!$F$2)*VLOOKUP($C53,Model!$A$2:$E$22,5,FALSE)*VLOOKUP($C53,Model!$A$2:$H$22,8,FALSE)</f>
        <v>#N/A</v>
      </c>
      <c r="AC53" s="503" t="e">
        <f>(VLOOKUP($F53,Lookup!$H$4:$I$26,2,FALSE)/Lookup!$H$2)*VLOOKUP($C53,Model!$A$2:$E$22,5,FALSE)*VLOOKUP($C53,Model!$A$2:$I$22,9,FALSE)</f>
        <v>#N/A</v>
      </c>
      <c r="AD53" s="503" t="e">
        <f>(VLOOKUP($G53,Lookup!$J$4:$K$34,2,FALSE)/Lookup!$J$2)*VLOOKUP($C53,Model!$A$2:$E$22,5,FALSE)*VLOOKUP($C53,Model!$A$2:$J$22,10,FALSE)</f>
        <v>#N/A</v>
      </c>
      <c r="AE53" s="503" t="e">
        <f>(VLOOKUP($H53,Lookup!$L$4:$M$15,2,FALSE)/Lookup!$L$2)*VLOOKUP($C53,Model!$A$2:$E$22,5,FALSE)*VLOOKUP($C53,Model!$A$2:$K$22,11,FALSE)</f>
        <v>#N/A</v>
      </c>
      <c r="AF53" s="503" t="e">
        <f ca="1">_xlfn.SWITCH(VLOOKUP($C53,Model!$A$2:$F$22,6,FALSE),8,(VLOOKUP($I53,Lookup!$N$17:$O$24,2,FALSE)/Lookup!$L$2)*VLOOKUP($C53,Model!$A$2:$E$22,5,FALSE)*VLOOKUP($C53,Model!$A$2:$K$22,11,FALSE),(VLOOKUP($I53,Lookup!$N$4:$O$15,2,FALSE)/Lookup!$L$2)*VLOOKUP($C53,Model!$A$2:$E$22,5,FALSE)*VLOOKUP($C53,Model!$A$2:$K$22,11,FALSE))</f>
        <v>#NAME?</v>
      </c>
      <c r="AG53" s="503" t="e">
        <f>(VLOOKUP($J53,Lookup!$P$4:$Q$15,2,FALSE)/Lookup!$P$2)*VLOOKUP($C53,Model!$A$2:$E$22,5,FALSE)*VLOOKUP($C53,Model!$A$2:$L$22,12,FALSE)</f>
        <v>#N/A</v>
      </c>
      <c r="AH53" s="503" t="e">
        <f ca="1">_xlfn.SWITCH(VLOOKUP($C53,Model!$A$2:$F$22,6,FALSE),8,(VLOOKUP($K53,Lookup!$R$15:$S$23,2,FALSE)/Lookup!$R$2)*VLOOKUP($C53,Model!$A$2:$E$22,5,FALSE)*VLOOKUP($C53,Model!$A$2:$M$22,13,FALSE),(VLOOKUP($K53,Lookup!$R$4:$S$12,2,FALSE)/Lookup!$R$2)*VLOOKUP($C53,Model!$A$2:$E$22,5,FALSE)*VLOOKUP($C53,Model!$A$2:$M$22,13,FALSE))</f>
        <v>#NAME?</v>
      </c>
      <c r="AI53" s="503" t="e">
        <f>(VLOOKUP($L53,Lookup!$V$4:$W$12,2,FALSE)/Lookup!$V$2)*VLOOKUP($C53,Model!$A$2:$E$22,5,FALSE)*VLOOKUP($C53,Model!$A$2:$N$22,14,FALSE)</f>
        <v>#N/A</v>
      </c>
      <c r="AJ53" s="503" t="e">
        <f>(VLOOKUP($M53,Lookup!$X$4:$Y$10,2,FALSE)/Lookup!$X$2)*VLOOKUP($C53,Model!$A$2:$E$22,5,FALSE)*VLOOKUP($C53,Model!$A$2:$O$22,15,FALSE)</f>
        <v>#N/A</v>
      </c>
      <c r="AK53" s="503" t="e">
        <f>(VLOOKUP($N53,Lookup!$Z$4:$AA$13,2,FALSE)/Lookup!$Z$2)*VLOOKUP($C53,Model!$A$2:$E$22,5,FALSE)*VLOOKUP($C53,Model!$A$2:$P$22,16,FALSE)</f>
        <v>#N/A</v>
      </c>
      <c r="AL53" s="503" t="e">
        <f>(VLOOKUP($O53,Lookup!$AB$4:$AC$13,2,FALSE)/Lookup!$AB$2)*VLOOKUP($C53,Model!$A$2:$E$22,5,FALSE)*VLOOKUP($C53,Model!$A$2:$Q$22,17,FALSE)</f>
        <v>#N/A</v>
      </c>
      <c r="AM53" s="503" t="e">
        <f>(VLOOKUP($P53,Lookup!$T$4:$U$8,2,FALSE)/Lookup!$T$2)*VLOOKUP($C53,Model!$A$2:$E$22,5,FALSE)*VLOOKUP($C53,Model!$A$2:$R$22,18,FALSE)</f>
        <v>#N/A</v>
      </c>
      <c r="AN53" s="503" t="e">
        <f>(VLOOKUP($Q53,Lookup!$AD$4:$AE$13,2,FALSE)/Lookup!$AD$2)*VLOOKUP($C53,Model!$A$2:$E$22,5,FALSE)*VLOOKUP($C53,Model!$A$2:$S$22,19,FALSE)</f>
        <v>#N/A</v>
      </c>
      <c r="AO53" s="503" t="e">
        <f>(VLOOKUP($R53,Lookup!$AF$4:$AG$8,2,FALSE)/Lookup!$AF$2)*VLOOKUP($C53,Model!$A$2:$E$22,5,FALSE)*VLOOKUP($C53,Model!$A$2:$T$22,20,FALSE)</f>
        <v>#N/A</v>
      </c>
      <c r="AP53" s="503" t="e">
        <f>(VLOOKUP($S53,Lookup!$AH$4:$AI$9,2,FALSE)/Lookup!$AH$2)*VLOOKUP($C53,Model!$A$2:$E$22,5,FALSE)*VLOOKUP($C53,Model!$A$2:$U$22,21,FALSE)</f>
        <v>#N/A</v>
      </c>
      <c r="AQ53" s="503" t="e">
        <f>(VLOOKUP($T53,Lookup!$AJ$4:$AK$12,2,FALSE)/Lookup!$AJ$2)*VLOOKUP($C53,Model!$A$2:$E$22,5,FALSE)*VLOOKUP($C53,Model!$A$2:$V$22,22,FALSE)</f>
        <v>#N/A</v>
      </c>
    </row>
    <row r="54" spans="1:43" x14ac:dyDescent="0.25">
      <c r="A54" s="69"/>
      <c r="B54" s="69"/>
      <c r="C54" s="69"/>
      <c r="D54" s="69"/>
      <c r="E54" s="69"/>
      <c r="F54" s="69"/>
      <c r="G54" s="69"/>
      <c r="H54" s="69"/>
      <c r="I54" s="70"/>
      <c r="J54" s="69"/>
      <c r="K54" s="69"/>
      <c r="L54" s="69"/>
      <c r="M54" s="69"/>
      <c r="N54" s="69"/>
      <c r="O54" s="72"/>
      <c r="P54" s="69"/>
      <c r="Q54" s="69"/>
      <c r="R54" s="69"/>
      <c r="S54" s="69"/>
      <c r="T54" s="69"/>
      <c r="U54" s="503">
        <f t="shared" ca="1" si="2"/>
        <v>0</v>
      </c>
      <c r="V54" s="508">
        <f t="shared" ca="1" si="1"/>
        <v>0</v>
      </c>
      <c r="W54" s="506"/>
      <c r="X54" s="506"/>
      <c r="Y54" s="506"/>
      <c r="Z54" s="502" t="e">
        <f>VLOOKUP($C54,Model!$A$2:$D$22,2,FALSE)</f>
        <v>#N/A</v>
      </c>
      <c r="AA54" s="503" t="e">
        <f>(VLOOKUP($D54,Lookup!$C$4:$D$36,2,FALSE)/Lookup!$C$2)*VLOOKUP($C54,Model!$A$2:$E$22,5,FALSE)*VLOOKUP($C54,Model!$A$2:$G$22,7,FALSE)</f>
        <v>#N/A</v>
      </c>
      <c r="AB54" s="503" t="e">
        <f>(VLOOKUP($E54,Lookup!$F$4:$G$8,2,FALSE)/Lookup!$F$2)*VLOOKUP($C54,Model!$A$2:$E$22,5,FALSE)*VLOOKUP($C54,Model!$A$2:$H$22,8,FALSE)</f>
        <v>#N/A</v>
      </c>
      <c r="AC54" s="503" t="e">
        <f>(VLOOKUP($F54,Lookup!$H$4:$I$26,2,FALSE)/Lookup!$H$2)*VLOOKUP($C54,Model!$A$2:$E$22,5,FALSE)*VLOOKUP($C54,Model!$A$2:$I$22,9,FALSE)</f>
        <v>#N/A</v>
      </c>
      <c r="AD54" s="503" t="e">
        <f>(VLOOKUP($G54,Lookup!$J$4:$K$34,2,FALSE)/Lookup!$J$2)*VLOOKUP($C54,Model!$A$2:$E$22,5,FALSE)*VLOOKUP($C54,Model!$A$2:$J$22,10,FALSE)</f>
        <v>#N/A</v>
      </c>
      <c r="AE54" s="503" t="e">
        <f>(VLOOKUP($H54,Lookup!$L$4:$M$15,2,FALSE)/Lookup!$L$2)*VLOOKUP($C54,Model!$A$2:$E$22,5,FALSE)*VLOOKUP($C54,Model!$A$2:$K$22,11,FALSE)</f>
        <v>#N/A</v>
      </c>
      <c r="AF54" s="503" t="e">
        <f ca="1">_xlfn.SWITCH(VLOOKUP($C54,Model!$A$2:$F$22,6,FALSE),8,(VLOOKUP($I54,Lookup!$N$17:$O$24,2,FALSE)/Lookup!$L$2)*VLOOKUP($C54,Model!$A$2:$E$22,5,FALSE)*VLOOKUP($C54,Model!$A$2:$K$22,11,FALSE),(VLOOKUP($I54,Lookup!$N$4:$O$15,2,FALSE)/Lookup!$L$2)*VLOOKUP($C54,Model!$A$2:$E$22,5,FALSE)*VLOOKUP($C54,Model!$A$2:$K$22,11,FALSE))</f>
        <v>#NAME?</v>
      </c>
      <c r="AG54" s="503" t="e">
        <f>(VLOOKUP($J54,Lookup!$P$4:$Q$15,2,FALSE)/Lookup!$P$2)*VLOOKUP($C54,Model!$A$2:$E$22,5,FALSE)*VLOOKUP($C54,Model!$A$2:$L$22,12,FALSE)</f>
        <v>#N/A</v>
      </c>
      <c r="AH54" s="503" t="e">
        <f ca="1">_xlfn.SWITCH(VLOOKUP($C54,Model!$A$2:$F$22,6,FALSE),8,(VLOOKUP($K54,Lookup!$R$15:$S$23,2,FALSE)/Lookup!$R$2)*VLOOKUP($C54,Model!$A$2:$E$22,5,FALSE)*VLOOKUP($C54,Model!$A$2:$M$22,13,FALSE),(VLOOKUP($K54,Lookup!$R$4:$S$12,2,FALSE)/Lookup!$R$2)*VLOOKUP($C54,Model!$A$2:$E$22,5,FALSE)*VLOOKUP($C54,Model!$A$2:$M$22,13,FALSE))</f>
        <v>#NAME?</v>
      </c>
      <c r="AI54" s="503" t="e">
        <f>(VLOOKUP($L54,Lookup!$V$4:$W$12,2,FALSE)/Lookup!$V$2)*VLOOKUP($C54,Model!$A$2:$E$22,5,FALSE)*VLOOKUP($C54,Model!$A$2:$N$22,14,FALSE)</f>
        <v>#N/A</v>
      </c>
      <c r="AJ54" s="503" t="e">
        <f>(VLOOKUP($M54,Lookup!$X$4:$Y$10,2,FALSE)/Lookup!$X$2)*VLOOKUP($C54,Model!$A$2:$E$22,5,FALSE)*VLOOKUP($C54,Model!$A$2:$O$22,15,FALSE)</f>
        <v>#N/A</v>
      </c>
      <c r="AK54" s="503" t="e">
        <f>(VLOOKUP($N54,Lookup!$Z$4:$AA$13,2,FALSE)/Lookup!$Z$2)*VLOOKUP($C54,Model!$A$2:$E$22,5,FALSE)*VLOOKUP($C54,Model!$A$2:$P$22,16,FALSE)</f>
        <v>#N/A</v>
      </c>
      <c r="AL54" s="503" t="e">
        <f>(VLOOKUP($O54,Lookup!$AB$4:$AC$13,2,FALSE)/Lookup!$AB$2)*VLOOKUP($C54,Model!$A$2:$E$22,5,FALSE)*VLOOKUP($C54,Model!$A$2:$Q$22,17,FALSE)</f>
        <v>#N/A</v>
      </c>
      <c r="AM54" s="503" t="e">
        <f>(VLOOKUP($P54,Lookup!$T$4:$U$8,2,FALSE)/Lookup!$T$2)*VLOOKUP($C54,Model!$A$2:$E$22,5,FALSE)*VLOOKUP($C54,Model!$A$2:$R$22,18,FALSE)</f>
        <v>#N/A</v>
      </c>
      <c r="AN54" s="503" t="e">
        <f>(VLOOKUP($Q54,Lookup!$AD$4:$AE$13,2,FALSE)/Lookup!$AD$2)*VLOOKUP($C54,Model!$A$2:$E$22,5,FALSE)*VLOOKUP($C54,Model!$A$2:$S$22,19,FALSE)</f>
        <v>#N/A</v>
      </c>
      <c r="AO54" s="503" t="e">
        <f>(VLOOKUP($R54,Lookup!$AF$4:$AG$8,2,FALSE)/Lookup!$AF$2)*VLOOKUP($C54,Model!$A$2:$E$22,5,FALSE)*VLOOKUP($C54,Model!$A$2:$T$22,20,FALSE)</f>
        <v>#N/A</v>
      </c>
      <c r="AP54" s="503" t="e">
        <f>(VLOOKUP($S54,Lookup!$AH$4:$AI$9,2,FALSE)/Lookup!$AH$2)*VLOOKUP($C54,Model!$A$2:$E$22,5,FALSE)*VLOOKUP($C54,Model!$A$2:$U$22,21,FALSE)</f>
        <v>#N/A</v>
      </c>
      <c r="AQ54" s="503" t="e">
        <f>(VLOOKUP($T54,Lookup!$AJ$4:$AK$12,2,FALSE)/Lookup!$AJ$2)*VLOOKUP($C54,Model!$A$2:$E$22,5,FALSE)*VLOOKUP($C54,Model!$A$2:$V$22,22,FALSE)</f>
        <v>#N/A</v>
      </c>
    </row>
    <row r="55" spans="1:43" x14ac:dyDescent="0.25">
      <c r="A55" s="69"/>
      <c r="B55" s="69"/>
      <c r="C55" s="69"/>
      <c r="D55" s="69"/>
      <c r="E55" s="69"/>
      <c r="F55" s="69"/>
      <c r="G55" s="69"/>
      <c r="H55" s="69"/>
      <c r="I55" s="70"/>
      <c r="J55" s="69"/>
      <c r="K55" s="69"/>
      <c r="L55" s="69"/>
      <c r="M55" s="69"/>
      <c r="N55" s="69"/>
      <c r="O55" s="72"/>
      <c r="P55" s="69"/>
      <c r="Q55" s="69"/>
      <c r="R55" s="69"/>
      <c r="S55" s="69"/>
      <c r="T55" s="69"/>
      <c r="U55" s="503">
        <f t="shared" ca="1" si="2"/>
        <v>0</v>
      </c>
      <c r="V55" s="508">
        <f t="shared" ca="1" si="1"/>
        <v>0</v>
      </c>
      <c r="W55" s="506"/>
      <c r="X55" s="506"/>
      <c r="Y55" s="506"/>
      <c r="Z55" s="502" t="e">
        <f>VLOOKUP($C55,Model!$A$2:$D$22,2,FALSE)</f>
        <v>#N/A</v>
      </c>
      <c r="AA55" s="503" t="e">
        <f>(VLOOKUP($D55,Lookup!$C$4:$D$36,2,FALSE)/Lookup!$C$2)*VLOOKUP($C55,Model!$A$2:$E$22,5,FALSE)*VLOOKUP($C55,Model!$A$2:$G$22,7,FALSE)</f>
        <v>#N/A</v>
      </c>
      <c r="AB55" s="503" t="e">
        <f>(VLOOKUP($E55,Lookup!$F$4:$G$8,2,FALSE)/Lookup!$F$2)*VLOOKUP($C55,Model!$A$2:$E$22,5,FALSE)*VLOOKUP($C55,Model!$A$2:$H$22,8,FALSE)</f>
        <v>#N/A</v>
      </c>
      <c r="AC55" s="503" t="e">
        <f>(VLOOKUP($F55,Lookup!$H$4:$I$26,2,FALSE)/Lookup!$H$2)*VLOOKUP($C55,Model!$A$2:$E$22,5,FALSE)*VLOOKUP($C55,Model!$A$2:$I$22,9,FALSE)</f>
        <v>#N/A</v>
      </c>
      <c r="AD55" s="503" t="e">
        <f>(VLOOKUP($G55,Lookup!$J$4:$K$34,2,FALSE)/Lookup!$J$2)*VLOOKUP($C55,Model!$A$2:$E$22,5,FALSE)*VLOOKUP($C55,Model!$A$2:$J$22,10,FALSE)</f>
        <v>#N/A</v>
      </c>
      <c r="AE55" s="503" t="e">
        <f>(VLOOKUP($H55,Lookup!$L$4:$M$15,2,FALSE)/Lookup!$L$2)*VLOOKUP($C55,Model!$A$2:$E$22,5,FALSE)*VLOOKUP($C55,Model!$A$2:$K$22,11,FALSE)</f>
        <v>#N/A</v>
      </c>
      <c r="AF55" s="503" t="e">
        <f ca="1">_xlfn.SWITCH(VLOOKUP($C55,Model!$A$2:$F$22,6,FALSE),8,(VLOOKUP($I55,Lookup!$N$17:$O$24,2,FALSE)/Lookup!$L$2)*VLOOKUP($C55,Model!$A$2:$E$22,5,FALSE)*VLOOKUP($C55,Model!$A$2:$K$22,11,FALSE),(VLOOKUP($I55,Lookup!$N$4:$O$15,2,FALSE)/Lookup!$L$2)*VLOOKUP($C55,Model!$A$2:$E$22,5,FALSE)*VLOOKUP($C55,Model!$A$2:$K$22,11,FALSE))</f>
        <v>#NAME?</v>
      </c>
      <c r="AG55" s="503" t="e">
        <f>(VLOOKUP($J55,Lookup!$P$4:$Q$15,2,FALSE)/Lookup!$P$2)*VLOOKUP($C55,Model!$A$2:$E$22,5,FALSE)*VLOOKUP($C55,Model!$A$2:$L$22,12,FALSE)</f>
        <v>#N/A</v>
      </c>
      <c r="AH55" s="503" t="e">
        <f ca="1">_xlfn.SWITCH(VLOOKUP($C55,Model!$A$2:$F$22,6,FALSE),8,(VLOOKUP($K55,Lookup!$R$15:$S$23,2,FALSE)/Lookup!$R$2)*VLOOKUP($C55,Model!$A$2:$E$22,5,FALSE)*VLOOKUP($C55,Model!$A$2:$M$22,13,FALSE),(VLOOKUP($K55,Lookup!$R$4:$S$12,2,FALSE)/Lookup!$R$2)*VLOOKUP($C55,Model!$A$2:$E$22,5,FALSE)*VLOOKUP($C55,Model!$A$2:$M$22,13,FALSE))</f>
        <v>#NAME?</v>
      </c>
      <c r="AI55" s="503" t="e">
        <f>(VLOOKUP($L55,Lookup!$V$4:$W$12,2,FALSE)/Lookup!$V$2)*VLOOKUP($C55,Model!$A$2:$E$22,5,FALSE)*VLOOKUP($C55,Model!$A$2:$N$22,14,FALSE)</f>
        <v>#N/A</v>
      </c>
      <c r="AJ55" s="503" t="e">
        <f>(VLOOKUP($M55,Lookup!$X$4:$Y$10,2,FALSE)/Lookup!$X$2)*VLOOKUP($C55,Model!$A$2:$E$22,5,FALSE)*VLOOKUP($C55,Model!$A$2:$O$22,15,FALSE)</f>
        <v>#N/A</v>
      </c>
      <c r="AK55" s="503" t="e">
        <f>(VLOOKUP($N55,Lookup!$Z$4:$AA$13,2,FALSE)/Lookup!$Z$2)*VLOOKUP($C55,Model!$A$2:$E$22,5,FALSE)*VLOOKUP($C55,Model!$A$2:$P$22,16,FALSE)</f>
        <v>#N/A</v>
      </c>
      <c r="AL55" s="503" t="e">
        <f>(VLOOKUP($O55,Lookup!$AB$4:$AC$13,2,FALSE)/Lookup!$AB$2)*VLOOKUP($C55,Model!$A$2:$E$22,5,FALSE)*VLOOKUP($C55,Model!$A$2:$Q$22,17,FALSE)</f>
        <v>#N/A</v>
      </c>
      <c r="AM55" s="503" t="e">
        <f>(VLOOKUP($P55,Lookup!$T$4:$U$8,2,FALSE)/Lookup!$T$2)*VLOOKUP($C55,Model!$A$2:$E$22,5,FALSE)*VLOOKUP($C55,Model!$A$2:$R$22,18,FALSE)</f>
        <v>#N/A</v>
      </c>
      <c r="AN55" s="503" t="e">
        <f>(VLOOKUP($Q55,Lookup!$AD$4:$AE$13,2,FALSE)/Lookup!$AD$2)*VLOOKUP($C55,Model!$A$2:$E$22,5,FALSE)*VLOOKUP($C55,Model!$A$2:$S$22,19,FALSE)</f>
        <v>#N/A</v>
      </c>
      <c r="AO55" s="503" t="e">
        <f>(VLOOKUP($R55,Lookup!$AF$4:$AG$8,2,FALSE)/Lookup!$AF$2)*VLOOKUP($C55,Model!$A$2:$E$22,5,FALSE)*VLOOKUP($C55,Model!$A$2:$T$22,20,FALSE)</f>
        <v>#N/A</v>
      </c>
      <c r="AP55" s="503" t="e">
        <f>(VLOOKUP($S55,Lookup!$AH$4:$AI$9,2,FALSE)/Lookup!$AH$2)*VLOOKUP($C55,Model!$A$2:$E$22,5,FALSE)*VLOOKUP($C55,Model!$A$2:$U$22,21,FALSE)</f>
        <v>#N/A</v>
      </c>
      <c r="AQ55" s="503" t="e">
        <f>(VLOOKUP($T55,Lookup!$AJ$4:$AK$12,2,FALSE)/Lookup!$AJ$2)*VLOOKUP($C55,Model!$A$2:$E$22,5,FALSE)*VLOOKUP($C55,Model!$A$2:$V$22,22,FALSE)</f>
        <v>#N/A</v>
      </c>
    </row>
    <row r="56" spans="1:43" x14ac:dyDescent="0.25">
      <c r="A56" s="69"/>
      <c r="B56" s="69"/>
      <c r="C56" s="69"/>
      <c r="D56" s="69"/>
      <c r="E56" s="69"/>
      <c r="F56" s="69"/>
      <c r="G56" s="69"/>
      <c r="H56" s="69"/>
      <c r="I56" s="70"/>
      <c r="J56" s="69"/>
      <c r="K56" s="69"/>
      <c r="L56" s="69"/>
      <c r="M56" s="69"/>
      <c r="N56" s="69"/>
      <c r="O56" s="72"/>
      <c r="P56" s="69"/>
      <c r="Q56" s="69"/>
      <c r="R56" s="69"/>
      <c r="S56" s="69"/>
      <c r="T56" s="69"/>
      <c r="U56" s="503">
        <f t="shared" ca="1" si="2"/>
        <v>0</v>
      </c>
      <c r="V56" s="508">
        <f t="shared" ca="1" si="1"/>
        <v>0</v>
      </c>
      <c r="W56" s="506"/>
      <c r="X56" s="506"/>
      <c r="Y56" s="506"/>
      <c r="Z56" s="502" t="e">
        <f>VLOOKUP($C56,Model!$A$2:$D$22,2,FALSE)</f>
        <v>#N/A</v>
      </c>
      <c r="AA56" s="503" t="e">
        <f>(VLOOKUP($D56,Lookup!$C$4:$D$36,2,FALSE)/Lookup!$C$2)*VLOOKUP($C56,Model!$A$2:$E$22,5,FALSE)*VLOOKUP($C56,Model!$A$2:$G$22,7,FALSE)</f>
        <v>#N/A</v>
      </c>
      <c r="AB56" s="503" t="e">
        <f>(VLOOKUP($E56,Lookup!$F$4:$G$8,2,FALSE)/Lookup!$F$2)*VLOOKUP($C56,Model!$A$2:$E$22,5,FALSE)*VLOOKUP($C56,Model!$A$2:$H$22,8,FALSE)</f>
        <v>#N/A</v>
      </c>
      <c r="AC56" s="503" t="e">
        <f>(VLOOKUP($F56,Lookup!$H$4:$I$26,2,FALSE)/Lookup!$H$2)*VLOOKUP($C56,Model!$A$2:$E$22,5,FALSE)*VLOOKUP($C56,Model!$A$2:$I$22,9,FALSE)</f>
        <v>#N/A</v>
      </c>
      <c r="AD56" s="503" t="e">
        <f>(VLOOKUP($G56,Lookup!$J$4:$K$34,2,FALSE)/Lookup!$J$2)*VLOOKUP($C56,Model!$A$2:$E$22,5,FALSE)*VLOOKUP($C56,Model!$A$2:$J$22,10,FALSE)</f>
        <v>#N/A</v>
      </c>
      <c r="AE56" s="503" t="e">
        <f>(VLOOKUP($H56,Lookup!$L$4:$M$15,2,FALSE)/Lookup!$L$2)*VLOOKUP($C56,Model!$A$2:$E$22,5,FALSE)*VLOOKUP($C56,Model!$A$2:$K$22,11,FALSE)</f>
        <v>#N/A</v>
      </c>
      <c r="AF56" s="503" t="e">
        <f ca="1">_xlfn.SWITCH(VLOOKUP($C56,Model!$A$2:$F$22,6,FALSE),8,(VLOOKUP($I56,Lookup!$N$17:$O$24,2,FALSE)/Lookup!$L$2)*VLOOKUP($C56,Model!$A$2:$E$22,5,FALSE)*VLOOKUP($C56,Model!$A$2:$K$22,11,FALSE),(VLOOKUP($I56,Lookup!$N$4:$O$15,2,FALSE)/Lookup!$L$2)*VLOOKUP($C56,Model!$A$2:$E$22,5,FALSE)*VLOOKUP($C56,Model!$A$2:$K$22,11,FALSE))</f>
        <v>#NAME?</v>
      </c>
      <c r="AG56" s="503" t="e">
        <f>(VLOOKUP($J56,Lookup!$P$4:$Q$15,2,FALSE)/Lookup!$P$2)*VLOOKUP($C56,Model!$A$2:$E$22,5,FALSE)*VLOOKUP($C56,Model!$A$2:$L$22,12,FALSE)</f>
        <v>#N/A</v>
      </c>
      <c r="AH56" s="503" t="e">
        <f ca="1">_xlfn.SWITCH(VLOOKUP($C56,Model!$A$2:$F$22,6,FALSE),8,(VLOOKUP($K56,Lookup!$R$15:$S$23,2,FALSE)/Lookup!$R$2)*VLOOKUP($C56,Model!$A$2:$E$22,5,FALSE)*VLOOKUP($C56,Model!$A$2:$M$22,13,FALSE),(VLOOKUP($K56,Lookup!$R$4:$S$12,2,FALSE)/Lookup!$R$2)*VLOOKUP($C56,Model!$A$2:$E$22,5,FALSE)*VLOOKUP($C56,Model!$A$2:$M$22,13,FALSE))</f>
        <v>#NAME?</v>
      </c>
      <c r="AI56" s="503" t="e">
        <f>(VLOOKUP($L56,Lookup!$V$4:$W$12,2,FALSE)/Lookup!$V$2)*VLOOKUP($C56,Model!$A$2:$E$22,5,FALSE)*VLOOKUP($C56,Model!$A$2:$N$22,14,FALSE)</f>
        <v>#N/A</v>
      </c>
      <c r="AJ56" s="503" t="e">
        <f>(VLOOKUP($M56,Lookup!$X$4:$Y$10,2,FALSE)/Lookup!$X$2)*VLOOKUP($C56,Model!$A$2:$E$22,5,FALSE)*VLOOKUP($C56,Model!$A$2:$O$22,15,FALSE)</f>
        <v>#N/A</v>
      </c>
      <c r="AK56" s="503" t="e">
        <f>(VLOOKUP($N56,Lookup!$Z$4:$AA$13,2,FALSE)/Lookup!$Z$2)*VLOOKUP($C56,Model!$A$2:$E$22,5,FALSE)*VLOOKUP($C56,Model!$A$2:$P$22,16,FALSE)</f>
        <v>#N/A</v>
      </c>
      <c r="AL56" s="503" t="e">
        <f>(VLOOKUP($O56,Lookup!$AB$4:$AC$13,2,FALSE)/Lookup!$AB$2)*VLOOKUP($C56,Model!$A$2:$E$22,5,FALSE)*VLOOKUP($C56,Model!$A$2:$Q$22,17,FALSE)</f>
        <v>#N/A</v>
      </c>
      <c r="AM56" s="503" t="e">
        <f>(VLOOKUP($P56,Lookup!$T$4:$U$8,2,FALSE)/Lookup!$T$2)*VLOOKUP($C56,Model!$A$2:$E$22,5,FALSE)*VLOOKUP($C56,Model!$A$2:$R$22,18,FALSE)</f>
        <v>#N/A</v>
      </c>
      <c r="AN56" s="503" t="e">
        <f>(VLOOKUP($Q56,Lookup!$AD$4:$AE$13,2,FALSE)/Lookup!$AD$2)*VLOOKUP($C56,Model!$A$2:$E$22,5,FALSE)*VLOOKUP($C56,Model!$A$2:$S$22,19,FALSE)</f>
        <v>#N/A</v>
      </c>
      <c r="AO56" s="503" t="e">
        <f>(VLOOKUP($R56,Lookup!$AF$4:$AG$8,2,FALSE)/Lookup!$AF$2)*VLOOKUP($C56,Model!$A$2:$E$22,5,FALSE)*VLOOKUP($C56,Model!$A$2:$T$22,20,FALSE)</f>
        <v>#N/A</v>
      </c>
      <c r="AP56" s="503" t="e">
        <f>(VLOOKUP($S56,Lookup!$AH$4:$AI$9,2,FALSE)/Lookup!$AH$2)*VLOOKUP($C56,Model!$A$2:$E$22,5,FALSE)*VLOOKUP($C56,Model!$A$2:$U$22,21,FALSE)</f>
        <v>#N/A</v>
      </c>
      <c r="AQ56" s="503" t="e">
        <f>(VLOOKUP($T56,Lookup!$AJ$4:$AK$12,2,FALSE)/Lookup!$AJ$2)*VLOOKUP($C56,Model!$A$2:$E$22,5,FALSE)*VLOOKUP($C56,Model!$A$2:$V$22,22,FALSE)</f>
        <v>#N/A</v>
      </c>
    </row>
    <row r="57" spans="1:43" x14ac:dyDescent="0.25">
      <c r="A57" s="69"/>
      <c r="B57" s="69"/>
      <c r="C57" s="69"/>
      <c r="D57" s="69"/>
      <c r="E57" s="69"/>
      <c r="F57" s="69"/>
      <c r="G57" s="69"/>
      <c r="H57" s="69"/>
      <c r="I57" s="70"/>
      <c r="J57" s="69"/>
      <c r="K57" s="69"/>
      <c r="L57" s="69"/>
      <c r="M57" s="69"/>
      <c r="N57" s="69"/>
      <c r="O57" s="72"/>
      <c r="P57" s="69"/>
      <c r="Q57" s="69"/>
      <c r="R57" s="69"/>
      <c r="S57" s="69"/>
      <c r="T57" s="69"/>
      <c r="U57" s="503">
        <f t="shared" ca="1" si="2"/>
        <v>0</v>
      </c>
      <c r="V57" s="508">
        <f t="shared" ca="1" si="1"/>
        <v>0</v>
      </c>
      <c r="W57" s="506"/>
      <c r="X57" s="506"/>
      <c r="Y57" s="506"/>
      <c r="Z57" s="502" t="e">
        <f>VLOOKUP($C57,Model!$A$2:$D$22,2,FALSE)</f>
        <v>#N/A</v>
      </c>
      <c r="AA57" s="503" t="e">
        <f>(VLOOKUP($D57,Lookup!$C$4:$D$36,2,FALSE)/Lookup!$C$2)*VLOOKUP($C57,Model!$A$2:$E$22,5,FALSE)*VLOOKUP($C57,Model!$A$2:$G$22,7,FALSE)</f>
        <v>#N/A</v>
      </c>
      <c r="AB57" s="503" t="e">
        <f>(VLOOKUP($E57,Lookup!$F$4:$G$8,2,FALSE)/Lookup!$F$2)*VLOOKUP($C57,Model!$A$2:$E$22,5,FALSE)*VLOOKUP($C57,Model!$A$2:$H$22,8,FALSE)</f>
        <v>#N/A</v>
      </c>
      <c r="AC57" s="503" t="e">
        <f>(VLOOKUP($F57,Lookup!$H$4:$I$26,2,FALSE)/Lookup!$H$2)*VLOOKUP($C57,Model!$A$2:$E$22,5,FALSE)*VLOOKUP($C57,Model!$A$2:$I$22,9,FALSE)</f>
        <v>#N/A</v>
      </c>
      <c r="AD57" s="503" t="e">
        <f>(VLOOKUP($G57,Lookup!$J$4:$K$34,2,FALSE)/Lookup!$J$2)*VLOOKUP($C57,Model!$A$2:$E$22,5,FALSE)*VLOOKUP($C57,Model!$A$2:$J$22,10,FALSE)</f>
        <v>#N/A</v>
      </c>
      <c r="AE57" s="503" t="e">
        <f>(VLOOKUP($H57,Lookup!$L$4:$M$15,2,FALSE)/Lookup!$L$2)*VLOOKUP($C57,Model!$A$2:$E$22,5,FALSE)*VLOOKUP($C57,Model!$A$2:$K$22,11,FALSE)</f>
        <v>#N/A</v>
      </c>
      <c r="AF57" s="503" t="e">
        <f ca="1">_xlfn.SWITCH(VLOOKUP($C57,Model!$A$2:$F$22,6,FALSE),8,(VLOOKUP($I57,Lookup!$N$17:$O$24,2,FALSE)/Lookup!$L$2)*VLOOKUP($C57,Model!$A$2:$E$22,5,FALSE)*VLOOKUP($C57,Model!$A$2:$K$22,11,FALSE),(VLOOKUP($I57,Lookup!$N$4:$O$15,2,FALSE)/Lookup!$L$2)*VLOOKUP($C57,Model!$A$2:$E$22,5,FALSE)*VLOOKUP($C57,Model!$A$2:$K$22,11,FALSE))</f>
        <v>#NAME?</v>
      </c>
      <c r="AG57" s="503" t="e">
        <f>(VLOOKUP($J57,Lookup!$P$4:$Q$15,2,FALSE)/Lookup!$P$2)*VLOOKUP($C57,Model!$A$2:$E$22,5,FALSE)*VLOOKUP($C57,Model!$A$2:$L$22,12,FALSE)</f>
        <v>#N/A</v>
      </c>
      <c r="AH57" s="503" t="e">
        <f ca="1">_xlfn.SWITCH(VLOOKUP($C57,Model!$A$2:$F$22,6,FALSE),8,(VLOOKUP($K57,Lookup!$R$15:$S$23,2,FALSE)/Lookup!$R$2)*VLOOKUP($C57,Model!$A$2:$E$22,5,FALSE)*VLOOKUP($C57,Model!$A$2:$M$22,13,FALSE),(VLOOKUP($K57,Lookup!$R$4:$S$12,2,FALSE)/Lookup!$R$2)*VLOOKUP($C57,Model!$A$2:$E$22,5,FALSE)*VLOOKUP($C57,Model!$A$2:$M$22,13,FALSE))</f>
        <v>#NAME?</v>
      </c>
      <c r="AI57" s="503" t="e">
        <f>(VLOOKUP($L57,Lookup!$V$4:$W$12,2,FALSE)/Lookup!$V$2)*VLOOKUP($C57,Model!$A$2:$E$22,5,FALSE)*VLOOKUP($C57,Model!$A$2:$N$22,14,FALSE)</f>
        <v>#N/A</v>
      </c>
      <c r="AJ57" s="503" t="e">
        <f>(VLOOKUP($M57,Lookup!$X$4:$Y$10,2,FALSE)/Lookup!$X$2)*VLOOKUP($C57,Model!$A$2:$E$22,5,FALSE)*VLOOKUP($C57,Model!$A$2:$O$22,15,FALSE)</f>
        <v>#N/A</v>
      </c>
      <c r="AK57" s="503" t="e">
        <f>(VLOOKUP($N57,Lookup!$Z$4:$AA$13,2,FALSE)/Lookup!$Z$2)*VLOOKUP($C57,Model!$A$2:$E$22,5,FALSE)*VLOOKUP($C57,Model!$A$2:$P$22,16,FALSE)</f>
        <v>#N/A</v>
      </c>
      <c r="AL57" s="503" t="e">
        <f>(VLOOKUP($O57,Lookup!$AB$4:$AC$13,2,FALSE)/Lookup!$AB$2)*VLOOKUP($C57,Model!$A$2:$E$22,5,FALSE)*VLOOKUP($C57,Model!$A$2:$Q$22,17,FALSE)</f>
        <v>#N/A</v>
      </c>
      <c r="AM57" s="503" t="e">
        <f>(VLOOKUP($P57,Lookup!$T$4:$U$8,2,FALSE)/Lookup!$T$2)*VLOOKUP($C57,Model!$A$2:$E$22,5,FALSE)*VLOOKUP($C57,Model!$A$2:$R$22,18,FALSE)</f>
        <v>#N/A</v>
      </c>
      <c r="AN57" s="503" t="e">
        <f>(VLOOKUP($Q57,Lookup!$AD$4:$AE$13,2,FALSE)/Lookup!$AD$2)*VLOOKUP($C57,Model!$A$2:$E$22,5,FALSE)*VLOOKUP($C57,Model!$A$2:$S$22,19,FALSE)</f>
        <v>#N/A</v>
      </c>
      <c r="AO57" s="503" t="e">
        <f>(VLOOKUP($R57,Lookup!$AF$4:$AG$8,2,FALSE)/Lookup!$AF$2)*VLOOKUP($C57,Model!$A$2:$E$22,5,FALSE)*VLOOKUP($C57,Model!$A$2:$T$22,20,FALSE)</f>
        <v>#N/A</v>
      </c>
      <c r="AP57" s="503" t="e">
        <f>(VLOOKUP($S57,Lookup!$AH$4:$AI$9,2,FALSE)/Lookup!$AH$2)*VLOOKUP($C57,Model!$A$2:$E$22,5,FALSE)*VLOOKUP($C57,Model!$A$2:$U$22,21,FALSE)</f>
        <v>#N/A</v>
      </c>
      <c r="AQ57" s="503" t="e">
        <f>(VLOOKUP($T57,Lookup!$AJ$4:$AK$12,2,FALSE)/Lookup!$AJ$2)*VLOOKUP($C57,Model!$A$2:$E$22,5,FALSE)*VLOOKUP($C57,Model!$A$2:$V$22,22,FALSE)</f>
        <v>#N/A</v>
      </c>
    </row>
    <row r="58" spans="1:43" x14ac:dyDescent="0.25">
      <c r="A58" s="69"/>
      <c r="B58" s="69"/>
      <c r="C58" s="69"/>
      <c r="D58" s="69"/>
      <c r="E58" s="69"/>
      <c r="F58" s="69"/>
      <c r="G58" s="69"/>
      <c r="H58" s="69"/>
      <c r="I58" s="70"/>
      <c r="J58" s="69"/>
      <c r="K58" s="69"/>
      <c r="L58" s="69"/>
      <c r="M58" s="69"/>
      <c r="N58" s="69"/>
      <c r="O58" s="72"/>
      <c r="P58" s="69"/>
      <c r="Q58" s="69"/>
      <c r="R58" s="69"/>
      <c r="S58" s="69"/>
      <c r="T58" s="69"/>
      <c r="U58" s="503">
        <f t="shared" ca="1" si="2"/>
        <v>0</v>
      </c>
      <c r="V58" s="508">
        <f t="shared" ca="1" si="1"/>
        <v>0</v>
      </c>
      <c r="W58" s="506"/>
      <c r="X58" s="506"/>
      <c r="Y58" s="506"/>
      <c r="Z58" s="502" t="e">
        <f>VLOOKUP($C58,Model!$A$2:$D$22,2,FALSE)</f>
        <v>#N/A</v>
      </c>
      <c r="AA58" s="503" t="e">
        <f>(VLOOKUP($D58,Lookup!$C$4:$D$36,2,FALSE)/Lookup!$C$2)*VLOOKUP($C58,Model!$A$2:$E$22,5,FALSE)*VLOOKUP($C58,Model!$A$2:$G$22,7,FALSE)</f>
        <v>#N/A</v>
      </c>
      <c r="AB58" s="503" t="e">
        <f>(VLOOKUP($E58,Lookup!$F$4:$G$8,2,FALSE)/Lookup!$F$2)*VLOOKUP($C58,Model!$A$2:$E$22,5,FALSE)*VLOOKUP($C58,Model!$A$2:$H$22,8,FALSE)</f>
        <v>#N/A</v>
      </c>
      <c r="AC58" s="503" t="e">
        <f>(VLOOKUP($F58,Lookup!$H$4:$I$26,2,FALSE)/Lookup!$H$2)*VLOOKUP($C58,Model!$A$2:$E$22,5,FALSE)*VLOOKUP($C58,Model!$A$2:$I$22,9,FALSE)</f>
        <v>#N/A</v>
      </c>
      <c r="AD58" s="503" t="e">
        <f>(VLOOKUP($G58,Lookup!$J$4:$K$34,2,FALSE)/Lookup!$J$2)*VLOOKUP($C58,Model!$A$2:$E$22,5,FALSE)*VLOOKUP($C58,Model!$A$2:$J$22,10,FALSE)</f>
        <v>#N/A</v>
      </c>
      <c r="AE58" s="503" t="e">
        <f>(VLOOKUP($H58,Lookup!$L$4:$M$15,2,FALSE)/Lookup!$L$2)*VLOOKUP($C58,Model!$A$2:$E$22,5,FALSE)*VLOOKUP($C58,Model!$A$2:$K$22,11,FALSE)</f>
        <v>#N/A</v>
      </c>
      <c r="AF58" s="503" t="e">
        <f ca="1">_xlfn.SWITCH(VLOOKUP($C58,Model!$A$2:$F$22,6,FALSE),8,(VLOOKUP($I58,Lookup!$N$17:$O$24,2,FALSE)/Lookup!$L$2)*VLOOKUP($C58,Model!$A$2:$E$22,5,FALSE)*VLOOKUP($C58,Model!$A$2:$K$22,11,FALSE),(VLOOKUP($I58,Lookup!$N$4:$O$15,2,FALSE)/Lookup!$L$2)*VLOOKUP($C58,Model!$A$2:$E$22,5,FALSE)*VLOOKUP($C58,Model!$A$2:$K$22,11,FALSE))</f>
        <v>#NAME?</v>
      </c>
      <c r="AG58" s="503" t="e">
        <f>(VLOOKUP($J58,Lookup!$P$4:$Q$15,2,FALSE)/Lookup!$P$2)*VLOOKUP($C58,Model!$A$2:$E$22,5,FALSE)*VLOOKUP($C58,Model!$A$2:$L$22,12,FALSE)</f>
        <v>#N/A</v>
      </c>
      <c r="AH58" s="503" t="e">
        <f ca="1">_xlfn.SWITCH(VLOOKUP($C58,Model!$A$2:$F$22,6,FALSE),8,(VLOOKUP($K58,Lookup!$R$15:$S$23,2,FALSE)/Lookup!$R$2)*VLOOKUP($C58,Model!$A$2:$E$22,5,FALSE)*VLOOKUP($C58,Model!$A$2:$M$22,13,FALSE),(VLOOKUP($K58,Lookup!$R$4:$S$12,2,FALSE)/Lookup!$R$2)*VLOOKUP($C58,Model!$A$2:$E$22,5,FALSE)*VLOOKUP($C58,Model!$A$2:$M$22,13,FALSE))</f>
        <v>#NAME?</v>
      </c>
      <c r="AI58" s="503" t="e">
        <f>(VLOOKUP($L58,Lookup!$V$4:$W$12,2,FALSE)/Lookup!$V$2)*VLOOKUP($C58,Model!$A$2:$E$22,5,FALSE)*VLOOKUP($C58,Model!$A$2:$N$22,14,FALSE)</f>
        <v>#N/A</v>
      </c>
      <c r="AJ58" s="503" t="e">
        <f>(VLOOKUP($M58,Lookup!$X$4:$Y$10,2,FALSE)/Lookup!$X$2)*VLOOKUP($C58,Model!$A$2:$E$22,5,FALSE)*VLOOKUP($C58,Model!$A$2:$O$22,15,FALSE)</f>
        <v>#N/A</v>
      </c>
      <c r="AK58" s="503" t="e">
        <f>(VLOOKUP($N58,Lookup!$Z$4:$AA$13,2,FALSE)/Lookup!$Z$2)*VLOOKUP($C58,Model!$A$2:$E$22,5,FALSE)*VLOOKUP($C58,Model!$A$2:$P$22,16,FALSE)</f>
        <v>#N/A</v>
      </c>
      <c r="AL58" s="503" t="e">
        <f>(VLOOKUP($O58,Lookup!$AB$4:$AC$13,2,FALSE)/Lookup!$AB$2)*VLOOKUP($C58,Model!$A$2:$E$22,5,FALSE)*VLOOKUP($C58,Model!$A$2:$Q$22,17,FALSE)</f>
        <v>#N/A</v>
      </c>
      <c r="AM58" s="503" t="e">
        <f>(VLOOKUP($P58,Lookup!$T$4:$U$8,2,FALSE)/Lookup!$T$2)*VLOOKUP($C58,Model!$A$2:$E$22,5,FALSE)*VLOOKUP($C58,Model!$A$2:$R$22,18,FALSE)</f>
        <v>#N/A</v>
      </c>
      <c r="AN58" s="503" t="e">
        <f>(VLOOKUP($Q58,Lookup!$AD$4:$AE$13,2,FALSE)/Lookup!$AD$2)*VLOOKUP($C58,Model!$A$2:$E$22,5,FALSE)*VLOOKUP($C58,Model!$A$2:$S$22,19,FALSE)</f>
        <v>#N/A</v>
      </c>
      <c r="AO58" s="503" t="e">
        <f>(VLOOKUP($R58,Lookup!$AF$4:$AG$8,2,FALSE)/Lookup!$AF$2)*VLOOKUP($C58,Model!$A$2:$E$22,5,FALSE)*VLOOKUP($C58,Model!$A$2:$T$22,20,FALSE)</f>
        <v>#N/A</v>
      </c>
      <c r="AP58" s="503" t="e">
        <f>(VLOOKUP($S58,Lookup!$AH$4:$AI$9,2,FALSE)/Lookup!$AH$2)*VLOOKUP($C58,Model!$A$2:$E$22,5,FALSE)*VLOOKUP($C58,Model!$A$2:$U$22,21,FALSE)</f>
        <v>#N/A</v>
      </c>
      <c r="AQ58" s="503" t="e">
        <f>(VLOOKUP($T58,Lookup!$AJ$4:$AK$12,2,FALSE)/Lookup!$AJ$2)*VLOOKUP($C58,Model!$A$2:$E$22,5,FALSE)*VLOOKUP($C58,Model!$A$2:$V$22,22,FALSE)</f>
        <v>#N/A</v>
      </c>
    </row>
    <row r="59" spans="1:43" x14ac:dyDescent="0.25">
      <c r="A59" s="69"/>
      <c r="B59" s="69"/>
      <c r="C59" s="69"/>
      <c r="D59" s="69"/>
      <c r="E59" s="69"/>
      <c r="F59" s="69"/>
      <c r="G59" s="69"/>
      <c r="H59" s="69"/>
      <c r="I59" s="70"/>
      <c r="J59" s="69"/>
      <c r="K59" s="69"/>
      <c r="L59" s="69"/>
      <c r="M59" s="69"/>
      <c r="N59" s="69"/>
      <c r="O59" s="72"/>
      <c r="P59" s="69"/>
      <c r="Q59" s="69"/>
      <c r="R59" s="69"/>
      <c r="S59" s="69"/>
      <c r="T59" s="69"/>
      <c r="U59" s="503">
        <f t="shared" ca="1" si="2"/>
        <v>0</v>
      </c>
      <c r="V59" s="508">
        <f t="shared" ca="1" si="1"/>
        <v>0</v>
      </c>
      <c r="W59" s="506"/>
      <c r="X59" s="506"/>
      <c r="Y59" s="506"/>
      <c r="Z59" s="502" t="e">
        <f>VLOOKUP($C59,Model!$A$2:$D$22,2,FALSE)</f>
        <v>#N/A</v>
      </c>
      <c r="AA59" s="503" t="e">
        <f>(VLOOKUP($D59,Lookup!$C$4:$D$36,2,FALSE)/Lookup!$C$2)*VLOOKUP($C59,Model!$A$2:$E$22,5,FALSE)*VLOOKUP($C59,Model!$A$2:$G$22,7,FALSE)</f>
        <v>#N/A</v>
      </c>
      <c r="AB59" s="503" t="e">
        <f>(VLOOKUP($E59,Lookup!$F$4:$G$8,2,FALSE)/Lookup!$F$2)*VLOOKUP($C59,Model!$A$2:$E$22,5,FALSE)*VLOOKUP($C59,Model!$A$2:$H$22,8,FALSE)</f>
        <v>#N/A</v>
      </c>
      <c r="AC59" s="503" t="e">
        <f>(VLOOKUP($F59,Lookup!$H$4:$I$26,2,FALSE)/Lookup!$H$2)*VLOOKUP($C59,Model!$A$2:$E$22,5,FALSE)*VLOOKUP($C59,Model!$A$2:$I$22,9,FALSE)</f>
        <v>#N/A</v>
      </c>
      <c r="AD59" s="503" t="e">
        <f>(VLOOKUP($G59,Lookup!$J$4:$K$34,2,FALSE)/Lookup!$J$2)*VLOOKUP($C59,Model!$A$2:$E$22,5,FALSE)*VLOOKUP($C59,Model!$A$2:$J$22,10,FALSE)</f>
        <v>#N/A</v>
      </c>
      <c r="AE59" s="503" t="e">
        <f>(VLOOKUP($H59,Lookup!$L$4:$M$15,2,FALSE)/Lookup!$L$2)*VLOOKUP($C59,Model!$A$2:$E$22,5,FALSE)*VLOOKUP($C59,Model!$A$2:$K$22,11,FALSE)</f>
        <v>#N/A</v>
      </c>
      <c r="AF59" s="503" t="e">
        <f ca="1">_xlfn.SWITCH(VLOOKUP($C59,Model!$A$2:$F$22,6,FALSE),8,(VLOOKUP($I59,Lookup!$N$17:$O$24,2,FALSE)/Lookup!$L$2)*VLOOKUP($C59,Model!$A$2:$E$22,5,FALSE)*VLOOKUP($C59,Model!$A$2:$K$22,11,FALSE),(VLOOKUP($I59,Lookup!$N$4:$O$15,2,FALSE)/Lookup!$L$2)*VLOOKUP($C59,Model!$A$2:$E$22,5,FALSE)*VLOOKUP($C59,Model!$A$2:$K$22,11,FALSE))</f>
        <v>#NAME?</v>
      </c>
      <c r="AG59" s="503" t="e">
        <f>(VLOOKUP($J59,Lookup!$P$4:$Q$15,2,FALSE)/Lookup!$P$2)*VLOOKUP($C59,Model!$A$2:$E$22,5,FALSE)*VLOOKUP($C59,Model!$A$2:$L$22,12,FALSE)</f>
        <v>#N/A</v>
      </c>
      <c r="AH59" s="503" t="e">
        <f ca="1">_xlfn.SWITCH(VLOOKUP($C59,Model!$A$2:$F$22,6,FALSE),8,(VLOOKUP($K59,Lookup!$R$15:$S$23,2,FALSE)/Lookup!$R$2)*VLOOKUP($C59,Model!$A$2:$E$22,5,FALSE)*VLOOKUP($C59,Model!$A$2:$M$22,13,FALSE),(VLOOKUP($K59,Lookup!$R$4:$S$12,2,FALSE)/Lookup!$R$2)*VLOOKUP($C59,Model!$A$2:$E$22,5,FALSE)*VLOOKUP($C59,Model!$A$2:$M$22,13,FALSE))</f>
        <v>#NAME?</v>
      </c>
      <c r="AI59" s="503" t="e">
        <f>(VLOOKUP($L59,Lookup!$V$4:$W$12,2,FALSE)/Lookup!$V$2)*VLOOKUP($C59,Model!$A$2:$E$22,5,FALSE)*VLOOKUP($C59,Model!$A$2:$N$22,14,FALSE)</f>
        <v>#N/A</v>
      </c>
      <c r="AJ59" s="503" t="e">
        <f>(VLOOKUP($M59,Lookup!$X$4:$Y$10,2,FALSE)/Lookup!$X$2)*VLOOKUP($C59,Model!$A$2:$E$22,5,FALSE)*VLOOKUP($C59,Model!$A$2:$O$22,15,FALSE)</f>
        <v>#N/A</v>
      </c>
      <c r="AK59" s="503" t="e">
        <f>(VLOOKUP($N59,Lookup!$Z$4:$AA$13,2,FALSE)/Lookup!$Z$2)*VLOOKUP($C59,Model!$A$2:$E$22,5,FALSE)*VLOOKUP($C59,Model!$A$2:$P$22,16,FALSE)</f>
        <v>#N/A</v>
      </c>
      <c r="AL59" s="503" t="e">
        <f>(VLOOKUP($O59,Lookup!$AB$4:$AC$13,2,FALSE)/Lookup!$AB$2)*VLOOKUP($C59,Model!$A$2:$E$22,5,FALSE)*VLOOKUP($C59,Model!$A$2:$Q$22,17,FALSE)</f>
        <v>#N/A</v>
      </c>
      <c r="AM59" s="503" t="e">
        <f>(VLOOKUP($P59,Lookup!$T$4:$U$8,2,FALSE)/Lookup!$T$2)*VLOOKUP($C59,Model!$A$2:$E$22,5,FALSE)*VLOOKUP($C59,Model!$A$2:$R$22,18,FALSE)</f>
        <v>#N/A</v>
      </c>
      <c r="AN59" s="503" t="e">
        <f>(VLOOKUP($Q59,Lookup!$AD$4:$AE$13,2,FALSE)/Lookup!$AD$2)*VLOOKUP($C59,Model!$A$2:$E$22,5,FALSE)*VLOOKUP($C59,Model!$A$2:$S$22,19,FALSE)</f>
        <v>#N/A</v>
      </c>
      <c r="AO59" s="503" t="e">
        <f>(VLOOKUP($R59,Lookup!$AF$4:$AG$8,2,FALSE)/Lookup!$AF$2)*VLOOKUP($C59,Model!$A$2:$E$22,5,FALSE)*VLOOKUP($C59,Model!$A$2:$T$22,20,FALSE)</f>
        <v>#N/A</v>
      </c>
      <c r="AP59" s="503" t="e">
        <f>(VLOOKUP($S59,Lookup!$AH$4:$AI$9,2,FALSE)/Lookup!$AH$2)*VLOOKUP($C59,Model!$A$2:$E$22,5,FALSE)*VLOOKUP($C59,Model!$A$2:$U$22,21,FALSE)</f>
        <v>#N/A</v>
      </c>
      <c r="AQ59" s="503" t="e">
        <f>(VLOOKUP($T59,Lookup!$AJ$4:$AK$12,2,FALSE)/Lookup!$AJ$2)*VLOOKUP($C59,Model!$A$2:$E$22,5,FALSE)*VLOOKUP($C59,Model!$A$2:$V$22,22,FALSE)</f>
        <v>#N/A</v>
      </c>
    </row>
    <row r="60" spans="1:43" x14ac:dyDescent="0.25">
      <c r="A60" s="69"/>
      <c r="B60" s="69"/>
      <c r="C60" s="69"/>
      <c r="D60" s="69"/>
      <c r="E60" s="69"/>
      <c r="F60" s="69"/>
      <c r="G60" s="69"/>
      <c r="H60" s="69"/>
      <c r="I60" s="70"/>
      <c r="J60" s="69"/>
      <c r="K60" s="69"/>
      <c r="L60" s="69"/>
      <c r="M60" s="69"/>
      <c r="N60" s="69"/>
      <c r="O60" s="72"/>
      <c r="P60" s="69"/>
      <c r="Q60" s="69"/>
      <c r="R60" s="69"/>
      <c r="S60" s="69"/>
      <c r="T60" s="69"/>
      <c r="U60" s="503">
        <f t="shared" ca="1" si="2"/>
        <v>0</v>
      </c>
      <c r="V60" s="508">
        <f t="shared" ca="1" si="1"/>
        <v>0</v>
      </c>
      <c r="W60" s="506"/>
      <c r="X60" s="506"/>
      <c r="Y60" s="506"/>
      <c r="Z60" s="502" t="e">
        <f>VLOOKUP($C60,Model!$A$2:$D$22,2,FALSE)</f>
        <v>#N/A</v>
      </c>
      <c r="AA60" s="503" t="e">
        <f>(VLOOKUP($D60,Lookup!$C$4:$D$36,2,FALSE)/Lookup!$C$2)*VLOOKUP($C60,Model!$A$2:$E$22,5,FALSE)*VLOOKUP($C60,Model!$A$2:$G$22,7,FALSE)</f>
        <v>#N/A</v>
      </c>
      <c r="AB60" s="503" t="e">
        <f>(VLOOKUP($E60,Lookup!$F$4:$G$8,2,FALSE)/Lookup!$F$2)*VLOOKUP($C60,Model!$A$2:$E$22,5,FALSE)*VLOOKUP($C60,Model!$A$2:$H$22,8,FALSE)</f>
        <v>#N/A</v>
      </c>
      <c r="AC60" s="503" t="e">
        <f>(VLOOKUP($F60,Lookup!$H$4:$I$26,2,FALSE)/Lookup!$H$2)*VLOOKUP($C60,Model!$A$2:$E$22,5,FALSE)*VLOOKUP($C60,Model!$A$2:$I$22,9,FALSE)</f>
        <v>#N/A</v>
      </c>
      <c r="AD60" s="503" t="e">
        <f>(VLOOKUP($G60,Lookup!$J$4:$K$34,2,FALSE)/Lookup!$J$2)*VLOOKUP($C60,Model!$A$2:$E$22,5,FALSE)*VLOOKUP($C60,Model!$A$2:$J$22,10,FALSE)</f>
        <v>#N/A</v>
      </c>
      <c r="AE60" s="503" t="e">
        <f>(VLOOKUP($H60,Lookup!$L$4:$M$15,2,FALSE)/Lookup!$L$2)*VLOOKUP($C60,Model!$A$2:$E$22,5,FALSE)*VLOOKUP($C60,Model!$A$2:$K$22,11,FALSE)</f>
        <v>#N/A</v>
      </c>
      <c r="AF60" s="503" t="e">
        <f ca="1">_xlfn.SWITCH(VLOOKUP($C60,Model!$A$2:$F$22,6,FALSE),8,(VLOOKUP($I60,Lookup!$N$17:$O$24,2,FALSE)/Lookup!$L$2)*VLOOKUP($C60,Model!$A$2:$E$22,5,FALSE)*VLOOKUP($C60,Model!$A$2:$K$22,11,FALSE),(VLOOKUP($I60,Lookup!$N$4:$O$15,2,FALSE)/Lookup!$L$2)*VLOOKUP($C60,Model!$A$2:$E$22,5,FALSE)*VLOOKUP($C60,Model!$A$2:$K$22,11,FALSE))</f>
        <v>#NAME?</v>
      </c>
      <c r="AG60" s="503" t="e">
        <f>(VLOOKUP($J60,Lookup!$P$4:$Q$15,2,FALSE)/Lookup!$P$2)*VLOOKUP($C60,Model!$A$2:$E$22,5,FALSE)*VLOOKUP($C60,Model!$A$2:$L$22,12,FALSE)</f>
        <v>#N/A</v>
      </c>
      <c r="AH60" s="503" t="e">
        <f ca="1">_xlfn.SWITCH(VLOOKUP($C60,Model!$A$2:$F$22,6,FALSE),8,(VLOOKUP($K60,Lookup!$R$15:$S$23,2,FALSE)/Lookup!$R$2)*VLOOKUP($C60,Model!$A$2:$E$22,5,FALSE)*VLOOKUP($C60,Model!$A$2:$M$22,13,FALSE),(VLOOKUP($K60,Lookup!$R$4:$S$12,2,FALSE)/Lookup!$R$2)*VLOOKUP($C60,Model!$A$2:$E$22,5,FALSE)*VLOOKUP($C60,Model!$A$2:$M$22,13,FALSE))</f>
        <v>#NAME?</v>
      </c>
      <c r="AI60" s="503" t="e">
        <f>(VLOOKUP($L60,Lookup!$V$4:$W$12,2,FALSE)/Lookup!$V$2)*VLOOKUP($C60,Model!$A$2:$E$22,5,FALSE)*VLOOKUP($C60,Model!$A$2:$N$22,14,FALSE)</f>
        <v>#N/A</v>
      </c>
      <c r="AJ60" s="503" t="e">
        <f>(VLOOKUP($M60,Lookup!$X$4:$Y$10,2,FALSE)/Lookup!$X$2)*VLOOKUP($C60,Model!$A$2:$E$22,5,FALSE)*VLOOKUP($C60,Model!$A$2:$O$22,15,FALSE)</f>
        <v>#N/A</v>
      </c>
      <c r="AK60" s="503" t="e">
        <f>(VLOOKUP($N60,Lookup!$Z$4:$AA$13,2,FALSE)/Lookup!$Z$2)*VLOOKUP($C60,Model!$A$2:$E$22,5,FALSE)*VLOOKUP($C60,Model!$A$2:$P$22,16,FALSE)</f>
        <v>#N/A</v>
      </c>
      <c r="AL60" s="503" t="e">
        <f>(VLOOKUP($O60,Lookup!$AB$4:$AC$13,2,FALSE)/Lookup!$AB$2)*VLOOKUP($C60,Model!$A$2:$E$22,5,FALSE)*VLOOKUP($C60,Model!$A$2:$Q$22,17,FALSE)</f>
        <v>#N/A</v>
      </c>
      <c r="AM60" s="503" t="e">
        <f>(VLOOKUP($P60,Lookup!$T$4:$U$8,2,FALSE)/Lookup!$T$2)*VLOOKUP($C60,Model!$A$2:$E$22,5,FALSE)*VLOOKUP($C60,Model!$A$2:$R$22,18,FALSE)</f>
        <v>#N/A</v>
      </c>
      <c r="AN60" s="503" t="e">
        <f>(VLOOKUP($Q60,Lookup!$AD$4:$AE$13,2,FALSE)/Lookup!$AD$2)*VLOOKUP($C60,Model!$A$2:$E$22,5,FALSE)*VLOOKUP($C60,Model!$A$2:$S$22,19,FALSE)</f>
        <v>#N/A</v>
      </c>
      <c r="AO60" s="503" t="e">
        <f>(VLOOKUP($R60,Lookup!$AF$4:$AG$8,2,FALSE)/Lookup!$AF$2)*VLOOKUP($C60,Model!$A$2:$E$22,5,FALSE)*VLOOKUP($C60,Model!$A$2:$T$22,20,FALSE)</f>
        <v>#N/A</v>
      </c>
      <c r="AP60" s="503" t="e">
        <f>(VLOOKUP($S60,Lookup!$AH$4:$AI$9,2,FALSE)/Lookup!$AH$2)*VLOOKUP($C60,Model!$A$2:$E$22,5,FALSE)*VLOOKUP($C60,Model!$A$2:$U$22,21,FALSE)</f>
        <v>#N/A</v>
      </c>
      <c r="AQ60" s="503" t="e">
        <f>(VLOOKUP($T60,Lookup!$AJ$4:$AK$12,2,FALSE)/Lookup!$AJ$2)*VLOOKUP($C60,Model!$A$2:$E$22,5,FALSE)*VLOOKUP($C60,Model!$A$2:$V$22,22,FALSE)</f>
        <v>#N/A</v>
      </c>
    </row>
    <row r="61" spans="1:43" x14ac:dyDescent="0.25">
      <c r="A61" s="69"/>
      <c r="B61" s="69"/>
      <c r="C61" s="69"/>
      <c r="D61" s="69"/>
      <c r="E61" s="69"/>
      <c r="F61" s="69"/>
      <c r="G61" s="69"/>
      <c r="H61" s="69"/>
      <c r="I61" s="70"/>
      <c r="J61" s="69"/>
      <c r="K61" s="69"/>
      <c r="L61" s="69"/>
      <c r="M61" s="69"/>
      <c r="N61" s="69"/>
      <c r="O61" s="72"/>
      <c r="P61" s="69"/>
      <c r="Q61" s="69"/>
      <c r="R61" s="69"/>
      <c r="S61" s="69"/>
      <c r="T61" s="69"/>
      <c r="U61" s="503">
        <f t="shared" ca="1" si="2"/>
        <v>0</v>
      </c>
      <c r="V61" s="508">
        <f t="shared" ca="1" si="1"/>
        <v>0</v>
      </c>
      <c r="W61" s="506"/>
      <c r="X61" s="506"/>
      <c r="Y61" s="506"/>
      <c r="Z61" s="502" t="e">
        <f>VLOOKUP($C61,Model!$A$2:$D$22,2,FALSE)</f>
        <v>#N/A</v>
      </c>
      <c r="AA61" s="503" t="e">
        <f>(VLOOKUP($D61,Lookup!$C$4:$D$36,2,FALSE)/Lookup!$C$2)*VLOOKUP($C61,Model!$A$2:$E$22,5,FALSE)*VLOOKUP($C61,Model!$A$2:$G$22,7,FALSE)</f>
        <v>#N/A</v>
      </c>
      <c r="AB61" s="503" t="e">
        <f>(VLOOKUP($E61,Lookup!$F$4:$G$8,2,FALSE)/Lookup!$F$2)*VLOOKUP($C61,Model!$A$2:$E$22,5,FALSE)*VLOOKUP($C61,Model!$A$2:$H$22,8,FALSE)</f>
        <v>#N/A</v>
      </c>
      <c r="AC61" s="503" t="e">
        <f>(VLOOKUP($F61,Lookup!$H$4:$I$26,2,FALSE)/Lookup!$H$2)*VLOOKUP($C61,Model!$A$2:$E$22,5,FALSE)*VLOOKUP($C61,Model!$A$2:$I$22,9,FALSE)</f>
        <v>#N/A</v>
      </c>
      <c r="AD61" s="503" t="e">
        <f>(VLOOKUP($G61,Lookup!$J$4:$K$34,2,FALSE)/Lookup!$J$2)*VLOOKUP($C61,Model!$A$2:$E$22,5,FALSE)*VLOOKUP($C61,Model!$A$2:$J$22,10,FALSE)</f>
        <v>#N/A</v>
      </c>
      <c r="AE61" s="503" t="e">
        <f>(VLOOKUP($H61,Lookup!$L$4:$M$15,2,FALSE)/Lookup!$L$2)*VLOOKUP($C61,Model!$A$2:$E$22,5,FALSE)*VLOOKUP($C61,Model!$A$2:$K$22,11,FALSE)</f>
        <v>#N/A</v>
      </c>
      <c r="AF61" s="503" t="e">
        <f ca="1">_xlfn.SWITCH(VLOOKUP($C61,Model!$A$2:$F$22,6,FALSE),8,(VLOOKUP($I61,Lookup!$N$17:$O$24,2,FALSE)/Lookup!$L$2)*VLOOKUP($C61,Model!$A$2:$E$22,5,FALSE)*VLOOKUP($C61,Model!$A$2:$K$22,11,FALSE),(VLOOKUP($I61,Lookup!$N$4:$O$15,2,FALSE)/Lookup!$L$2)*VLOOKUP($C61,Model!$A$2:$E$22,5,FALSE)*VLOOKUP($C61,Model!$A$2:$K$22,11,FALSE))</f>
        <v>#NAME?</v>
      </c>
      <c r="AG61" s="503" t="e">
        <f>(VLOOKUP($J61,Lookup!$P$4:$Q$15,2,FALSE)/Lookup!$P$2)*VLOOKUP($C61,Model!$A$2:$E$22,5,FALSE)*VLOOKUP($C61,Model!$A$2:$L$22,12,FALSE)</f>
        <v>#N/A</v>
      </c>
      <c r="AH61" s="503" t="e">
        <f ca="1">_xlfn.SWITCH(VLOOKUP($C61,Model!$A$2:$F$22,6,FALSE),8,(VLOOKUP($K61,Lookup!$R$15:$S$23,2,FALSE)/Lookup!$R$2)*VLOOKUP($C61,Model!$A$2:$E$22,5,FALSE)*VLOOKUP($C61,Model!$A$2:$M$22,13,FALSE),(VLOOKUP($K61,Lookup!$R$4:$S$12,2,FALSE)/Lookup!$R$2)*VLOOKUP($C61,Model!$A$2:$E$22,5,FALSE)*VLOOKUP($C61,Model!$A$2:$M$22,13,FALSE))</f>
        <v>#NAME?</v>
      </c>
      <c r="AI61" s="503" t="e">
        <f>(VLOOKUP($L61,Lookup!$V$4:$W$12,2,FALSE)/Lookup!$V$2)*VLOOKUP($C61,Model!$A$2:$E$22,5,FALSE)*VLOOKUP($C61,Model!$A$2:$N$22,14,FALSE)</f>
        <v>#N/A</v>
      </c>
      <c r="AJ61" s="503" t="e">
        <f>(VLOOKUP($M61,Lookup!$X$4:$Y$10,2,FALSE)/Lookup!$X$2)*VLOOKUP($C61,Model!$A$2:$E$22,5,FALSE)*VLOOKUP($C61,Model!$A$2:$O$22,15,FALSE)</f>
        <v>#N/A</v>
      </c>
      <c r="AK61" s="503" t="e">
        <f>(VLOOKUP($N61,Lookup!$Z$4:$AA$13,2,FALSE)/Lookup!$Z$2)*VLOOKUP($C61,Model!$A$2:$E$22,5,FALSE)*VLOOKUP($C61,Model!$A$2:$P$22,16,FALSE)</f>
        <v>#N/A</v>
      </c>
      <c r="AL61" s="503" t="e">
        <f>(VLOOKUP($O61,Lookup!$AB$4:$AC$13,2,FALSE)/Lookup!$AB$2)*VLOOKUP($C61,Model!$A$2:$E$22,5,FALSE)*VLOOKUP($C61,Model!$A$2:$Q$22,17,FALSE)</f>
        <v>#N/A</v>
      </c>
      <c r="AM61" s="503" t="e">
        <f>(VLOOKUP($P61,Lookup!$T$4:$U$8,2,FALSE)/Lookup!$T$2)*VLOOKUP($C61,Model!$A$2:$E$22,5,FALSE)*VLOOKUP($C61,Model!$A$2:$R$22,18,FALSE)</f>
        <v>#N/A</v>
      </c>
      <c r="AN61" s="503" t="e">
        <f>(VLOOKUP($Q61,Lookup!$AD$4:$AE$13,2,FALSE)/Lookup!$AD$2)*VLOOKUP($C61,Model!$A$2:$E$22,5,FALSE)*VLOOKUP($C61,Model!$A$2:$S$22,19,FALSE)</f>
        <v>#N/A</v>
      </c>
      <c r="AO61" s="503" t="e">
        <f>(VLOOKUP($R61,Lookup!$AF$4:$AG$8,2,FALSE)/Lookup!$AF$2)*VLOOKUP($C61,Model!$A$2:$E$22,5,FALSE)*VLOOKUP($C61,Model!$A$2:$T$22,20,FALSE)</f>
        <v>#N/A</v>
      </c>
      <c r="AP61" s="503" t="e">
        <f>(VLOOKUP($S61,Lookup!$AH$4:$AI$9,2,FALSE)/Lookup!$AH$2)*VLOOKUP($C61,Model!$A$2:$E$22,5,FALSE)*VLOOKUP($C61,Model!$A$2:$U$22,21,FALSE)</f>
        <v>#N/A</v>
      </c>
      <c r="AQ61" s="503" t="e">
        <f>(VLOOKUP($T61,Lookup!$AJ$4:$AK$12,2,FALSE)/Lookup!$AJ$2)*VLOOKUP($C61,Model!$A$2:$E$22,5,FALSE)*VLOOKUP($C61,Model!$A$2:$V$22,22,FALSE)</f>
        <v>#N/A</v>
      </c>
    </row>
    <row r="62" spans="1:43" x14ac:dyDescent="0.25">
      <c r="A62" s="69"/>
      <c r="B62" s="69"/>
      <c r="C62" s="69"/>
      <c r="D62" s="69"/>
      <c r="E62" s="69"/>
      <c r="F62" s="69"/>
      <c r="G62" s="69"/>
      <c r="H62" s="69"/>
      <c r="I62" s="70"/>
      <c r="J62" s="69"/>
      <c r="K62" s="69"/>
      <c r="L62" s="69"/>
      <c r="M62" s="69"/>
      <c r="N62" s="69"/>
      <c r="O62" s="72"/>
      <c r="P62" s="69"/>
      <c r="Q62" s="69"/>
      <c r="R62" s="69"/>
      <c r="S62" s="69"/>
      <c r="T62" s="69"/>
      <c r="U62" s="503">
        <f t="shared" ca="1" si="2"/>
        <v>0</v>
      </c>
      <c r="V62" s="508">
        <f t="shared" ca="1" si="1"/>
        <v>0</v>
      </c>
      <c r="W62" s="506"/>
      <c r="X62" s="506"/>
      <c r="Y62" s="506"/>
      <c r="Z62" s="502" t="e">
        <f>VLOOKUP($C62,Model!$A$2:$D$22,2,FALSE)</f>
        <v>#N/A</v>
      </c>
      <c r="AA62" s="503" t="e">
        <f>(VLOOKUP($D62,Lookup!$C$4:$D$36,2,FALSE)/Lookup!$C$2)*VLOOKUP($C62,Model!$A$2:$E$22,5,FALSE)*VLOOKUP($C62,Model!$A$2:$G$22,7,FALSE)</f>
        <v>#N/A</v>
      </c>
      <c r="AB62" s="503" t="e">
        <f>(VLOOKUP($E62,Lookup!$F$4:$G$8,2,FALSE)/Lookup!$F$2)*VLOOKUP($C62,Model!$A$2:$E$22,5,FALSE)*VLOOKUP($C62,Model!$A$2:$H$22,8,FALSE)</f>
        <v>#N/A</v>
      </c>
      <c r="AC62" s="503" t="e">
        <f>(VLOOKUP($F62,Lookup!$H$4:$I$26,2,FALSE)/Lookup!$H$2)*VLOOKUP($C62,Model!$A$2:$E$22,5,FALSE)*VLOOKUP($C62,Model!$A$2:$I$22,9,FALSE)</f>
        <v>#N/A</v>
      </c>
      <c r="AD62" s="503" t="e">
        <f>(VLOOKUP($G62,Lookup!$J$4:$K$34,2,FALSE)/Lookup!$J$2)*VLOOKUP($C62,Model!$A$2:$E$22,5,FALSE)*VLOOKUP($C62,Model!$A$2:$J$22,10,FALSE)</f>
        <v>#N/A</v>
      </c>
      <c r="AE62" s="503" t="e">
        <f>(VLOOKUP($H62,Lookup!$L$4:$M$15,2,FALSE)/Lookup!$L$2)*VLOOKUP($C62,Model!$A$2:$E$22,5,FALSE)*VLOOKUP($C62,Model!$A$2:$K$22,11,FALSE)</f>
        <v>#N/A</v>
      </c>
      <c r="AF62" s="503" t="e">
        <f ca="1">_xlfn.SWITCH(VLOOKUP($C62,Model!$A$2:$F$22,6,FALSE),8,(VLOOKUP($I62,Lookup!$N$17:$O$24,2,FALSE)/Lookup!$L$2)*VLOOKUP($C62,Model!$A$2:$E$22,5,FALSE)*VLOOKUP($C62,Model!$A$2:$K$22,11,FALSE),(VLOOKUP($I62,Lookup!$N$4:$O$15,2,FALSE)/Lookup!$L$2)*VLOOKUP($C62,Model!$A$2:$E$22,5,FALSE)*VLOOKUP($C62,Model!$A$2:$K$22,11,FALSE))</f>
        <v>#NAME?</v>
      </c>
      <c r="AG62" s="503" t="e">
        <f>(VLOOKUP($J62,Lookup!$P$4:$Q$15,2,FALSE)/Lookup!$P$2)*VLOOKUP($C62,Model!$A$2:$E$22,5,FALSE)*VLOOKUP($C62,Model!$A$2:$L$22,12,FALSE)</f>
        <v>#N/A</v>
      </c>
      <c r="AH62" s="503" t="e">
        <f ca="1">_xlfn.SWITCH(VLOOKUP($C62,Model!$A$2:$F$22,6,FALSE),8,(VLOOKUP($K62,Lookup!$R$15:$S$23,2,FALSE)/Lookup!$R$2)*VLOOKUP($C62,Model!$A$2:$E$22,5,FALSE)*VLOOKUP($C62,Model!$A$2:$M$22,13,FALSE),(VLOOKUP($K62,Lookup!$R$4:$S$12,2,FALSE)/Lookup!$R$2)*VLOOKUP($C62,Model!$A$2:$E$22,5,FALSE)*VLOOKUP($C62,Model!$A$2:$M$22,13,FALSE))</f>
        <v>#NAME?</v>
      </c>
      <c r="AI62" s="503" t="e">
        <f>(VLOOKUP($L62,Lookup!$V$4:$W$12,2,FALSE)/Lookup!$V$2)*VLOOKUP($C62,Model!$A$2:$E$22,5,FALSE)*VLOOKUP($C62,Model!$A$2:$N$22,14,FALSE)</f>
        <v>#N/A</v>
      </c>
      <c r="AJ62" s="503" t="e">
        <f>(VLOOKUP($M62,Lookup!$X$4:$Y$10,2,FALSE)/Lookup!$X$2)*VLOOKUP($C62,Model!$A$2:$E$22,5,FALSE)*VLOOKUP($C62,Model!$A$2:$O$22,15,FALSE)</f>
        <v>#N/A</v>
      </c>
      <c r="AK62" s="503" t="e">
        <f>(VLOOKUP($N62,Lookup!$Z$4:$AA$13,2,FALSE)/Lookup!$Z$2)*VLOOKUP($C62,Model!$A$2:$E$22,5,FALSE)*VLOOKUP($C62,Model!$A$2:$P$22,16,FALSE)</f>
        <v>#N/A</v>
      </c>
      <c r="AL62" s="503" t="e">
        <f>(VLOOKUP($O62,Lookup!$AB$4:$AC$13,2,FALSE)/Lookup!$AB$2)*VLOOKUP($C62,Model!$A$2:$E$22,5,FALSE)*VLOOKUP($C62,Model!$A$2:$Q$22,17,FALSE)</f>
        <v>#N/A</v>
      </c>
      <c r="AM62" s="503" t="e">
        <f>(VLOOKUP($P62,Lookup!$T$4:$U$8,2,FALSE)/Lookup!$T$2)*VLOOKUP($C62,Model!$A$2:$E$22,5,FALSE)*VLOOKUP($C62,Model!$A$2:$R$22,18,FALSE)</f>
        <v>#N/A</v>
      </c>
      <c r="AN62" s="503" t="e">
        <f>(VLOOKUP($Q62,Lookup!$AD$4:$AE$13,2,FALSE)/Lookup!$AD$2)*VLOOKUP($C62,Model!$A$2:$E$22,5,FALSE)*VLOOKUP($C62,Model!$A$2:$S$22,19,FALSE)</f>
        <v>#N/A</v>
      </c>
      <c r="AO62" s="503" t="e">
        <f>(VLOOKUP($R62,Lookup!$AF$4:$AG$8,2,FALSE)/Lookup!$AF$2)*VLOOKUP($C62,Model!$A$2:$E$22,5,FALSE)*VLOOKUP($C62,Model!$A$2:$T$22,20,FALSE)</f>
        <v>#N/A</v>
      </c>
      <c r="AP62" s="503" t="e">
        <f>(VLOOKUP($S62,Lookup!$AH$4:$AI$9,2,FALSE)/Lookup!$AH$2)*VLOOKUP($C62,Model!$A$2:$E$22,5,FALSE)*VLOOKUP($C62,Model!$A$2:$U$22,21,FALSE)</f>
        <v>#N/A</v>
      </c>
      <c r="AQ62" s="503" t="e">
        <f>(VLOOKUP($T62,Lookup!$AJ$4:$AK$12,2,FALSE)/Lookup!$AJ$2)*VLOOKUP($C62,Model!$A$2:$E$22,5,FALSE)*VLOOKUP($C62,Model!$A$2:$V$22,22,FALSE)</f>
        <v>#N/A</v>
      </c>
    </row>
    <row r="63" spans="1:43" x14ac:dyDescent="0.25">
      <c r="A63" s="69"/>
      <c r="B63" s="69"/>
      <c r="C63" s="69"/>
      <c r="D63" s="69"/>
      <c r="E63" s="69"/>
      <c r="F63" s="69"/>
      <c r="G63" s="69"/>
      <c r="H63" s="69"/>
      <c r="I63" s="70"/>
      <c r="J63" s="69"/>
      <c r="K63" s="69"/>
      <c r="L63" s="69"/>
      <c r="M63" s="69"/>
      <c r="N63" s="69"/>
      <c r="O63" s="72"/>
      <c r="P63" s="69"/>
      <c r="Q63" s="69"/>
      <c r="R63" s="69"/>
      <c r="S63" s="69"/>
      <c r="T63" s="69"/>
      <c r="U63" s="503">
        <f t="shared" ca="1" si="2"/>
        <v>0</v>
      </c>
      <c r="V63" s="508">
        <f t="shared" ca="1" si="1"/>
        <v>0</v>
      </c>
      <c r="W63" s="506"/>
      <c r="X63" s="506"/>
      <c r="Y63" s="506"/>
      <c r="Z63" s="502" t="e">
        <f>VLOOKUP($C63,Model!$A$2:$D$22,2,FALSE)</f>
        <v>#N/A</v>
      </c>
      <c r="AA63" s="503" t="e">
        <f>(VLOOKUP($D63,Lookup!$C$4:$D$36,2,FALSE)/Lookup!$C$2)*VLOOKUP($C63,Model!$A$2:$E$22,5,FALSE)*VLOOKUP($C63,Model!$A$2:$G$22,7,FALSE)</f>
        <v>#N/A</v>
      </c>
      <c r="AB63" s="503" t="e">
        <f>(VLOOKUP($E63,Lookup!$F$4:$G$8,2,FALSE)/Lookup!$F$2)*VLOOKUP($C63,Model!$A$2:$E$22,5,FALSE)*VLOOKUP($C63,Model!$A$2:$H$22,8,FALSE)</f>
        <v>#N/A</v>
      </c>
      <c r="AC63" s="503" t="e">
        <f>(VLOOKUP($F63,Lookup!$H$4:$I$26,2,FALSE)/Lookup!$H$2)*VLOOKUP($C63,Model!$A$2:$E$22,5,FALSE)*VLOOKUP($C63,Model!$A$2:$I$22,9,FALSE)</f>
        <v>#N/A</v>
      </c>
      <c r="AD63" s="503" t="e">
        <f>(VLOOKUP($G63,Lookup!$J$4:$K$34,2,FALSE)/Lookup!$J$2)*VLOOKUP($C63,Model!$A$2:$E$22,5,FALSE)*VLOOKUP($C63,Model!$A$2:$J$22,10,FALSE)</f>
        <v>#N/A</v>
      </c>
      <c r="AE63" s="503" t="e">
        <f>(VLOOKUP($H63,Lookup!$L$4:$M$15,2,FALSE)/Lookup!$L$2)*VLOOKUP($C63,Model!$A$2:$E$22,5,FALSE)*VLOOKUP($C63,Model!$A$2:$K$22,11,FALSE)</f>
        <v>#N/A</v>
      </c>
      <c r="AF63" s="503" t="e">
        <f ca="1">_xlfn.SWITCH(VLOOKUP($C63,Model!$A$2:$F$22,6,FALSE),8,(VLOOKUP($I63,Lookup!$N$17:$O$24,2,FALSE)/Lookup!$L$2)*VLOOKUP($C63,Model!$A$2:$E$22,5,FALSE)*VLOOKUP($C63,Model!$A$2:$K$22,11,FALSE),(VLOOKUP($I63,Lookup!$N$4:$O$15,2,FALSE)/Lookup!$L$2)*VLOOKUP($C63,Model!$A$2:$E$22,5,FALSE)*VLOOKUP($C63,Model!$A$2:$K$22,11,FALSE))</f>
        <v>#NAME?</v>
      </c>
      <c r="AG63" s="503" t="e">
        <f>(VLOOKUP($J63,Lookup!$P$4:$Q$15,2,FALSE)/Lookup!$P$2)*VLOOKUP($C63,Model!$A$2:$E$22,5,FALSE)*VLOOKUP($C63,Model!$A$2:$L$22,12,FALSE)</f>
        <v>#N/A</v>
      </c>
      <c r="AH63" s="503" t="e">
        <f ca="1">_xlfn.SWITCH(VLOOKUP($C63,Model!$A$2:$F$22,6,FALSE),8,(VLOOKUP($K63,Lookup!$R$15:$S$23,2,FALSE)/Lookup!$R$2)*VLOOKUP($C63,Model!$A$2:$E$22,5,FALSE)*VLOOKUP($C63,Model!$A$2:$M$22,13,FALSE),(VLOOKUP($K63,Lookup!$R$4:$S$12,2,FALSE)/Lookup!$R$2)*VLOOKUP($C63,Model!$A$2:$E$22,5,FALSE)*VLOOKUP($C63,Model!$A$2:$M$22,13,FALSE))</f>
        <v>#NAME?</v>
      </c>
      <c r="AI63" s="503" t="e">
        <f>(VLOOKUP($L63,Lookup!$V$4:$W$12,2,FALSE)/Lookup!$V$2)*VLOOKUP($C63,Model!$A$2:$E$22,5,FALSE)*VLOOKUP($C63,Model!$A$2:$N$22,14,FALSE)</f>
        <v>#N/A</v>
      </c>
      <c r="AJ63" s="503" t="e">
        <f>(VLOOKUP($M63,Lookup!$X$4:$Y$10,2,FALSE)/Lookup!$X$2)*VLOOKUP($C63,Model!$A$2:$E$22,5,FALSE)*VLOOKUP($C63,Model!$A$2:$O$22,15,FALSE)</f>
        <v>#N/A</v>
      </c>
      <c r="AK63" s="503" t="e">
        <f>(VLOOKUP($N63,Lookup!$Z$4:$AA$13,2,FALSE)/Lookup!$Z$2)*VLOOKUP($C63,Model!$A$2:$E$22,5,FALSE)*VLOOKUP($C63,Model!$A$2:$P$22,16,FALSE)</f>
        <v>#N/A</v>
      </c>
      <c r="AL63" s="503" t="e">
        <f>(VLOOKUP($O63,Lookup!$AB$4:$AC$13,2,FALSE)/Lookup!$AB$2)*VLOOKUP($C63,Model!$A$2:$E$22,5,FALSE)*VLOOKUP($C63,Model!$A$2:$Q$22,17,FALSE)</f>
        <v>#N/A</v>
      </c>
      <c r="AM63" s="503" t="e">
        <f>(VLOOKUP($P63,Lookup!$T$4:$U$8,2,FALSE)/Lookup!$T$2)*VLOOKUP($C63,Model!$A$2:$E$22,5,FALSE)*VLOOKUP($C63,Model!$A$2:$R$22,18,FALSE)</f>
        <v>#N/A</v>
      </c>
      <c r="AN63" s="503" t="e">
        <f>(VLOOKUP($Q63,Lookup!$AD$4:$AE$13,2,FALSE)/Lookup!$AD$2)*VLOOKUP($C63,Model!$A$2:$E$22,5,FALSE)*VLOOKUP($C63,Model!$A$2:$S$22,19,FALSE)</f>
        <v>#N/A</v>
      </c>
      <c r="AO63" s="503" t="e">
        <f>(VLOOKUP($R63,Lookup!$AF$4:$AG$8,2,FALSE)/Lookup!$AF$2)*VLOOKUP($C63,Model!$A$2:$E$22,5,FALSE)*VLOOKUP($C63,Model!$A$2:$T$22,20,FALSE)</f>
        <v>#N/A</v>
      </c>
      <c r="AP63" s="503" t="e">
        <f>(VLOOKUP($S63,Lookup!$AH$4:$AI$9,2,FALSE)/Lookup!$AH$2)*VLOOKUP($C63,Model!$A$2:$E$22,5,FALSE)*VLOOKUP($C63,Model!$A$2:$U$22,21,FALSE)</f>
        <v>#N/A</v>
      </c>
      <c r="AQ63" s="503" t="e">
        <f>(VLOOKUP($T63,Lookup!$AJ$4:$AK$12,2,FALSE)/Lookup!$AJ$2)*VLOOKUP($C63,Model!$A$2:$E$22,5,FALSE)*VLOOKUP($C63,Model!$A$2:$V$22,22,FALSE)</f>
        <v>#N/A</v>
      </c>
    </row>
    <row r="64" spans="1:43" x14ac:dyDescent="0.25">
      <c r="A64" s="69"/>
      <c r="B64" s="69"/>
      <c r="C64" s="69"/>
      <c r="D64" s="69"/>
      <c r="E64" s="69"/>
      <c r="F64" s="69"/>
      <c r="G64" s="69"/>
      <c r="H64" s="69"/>
      <c r="I64" s="70"/>
      <c r="J64" s="69"/>
      <c r="K64" s="69"/>
      <c r="L64" s="69"/>
      <c r="M64" s="69"/>
      <c r="N64" s="69"/>
      <c r="O64" s="72"/>
      <c r="P64" s="69"/>
      <c r="Q64" s="69"/>
      <c r="R64" s="69"/>
      <c r="S64" s="69"/>
      <c r="T64" s="69"/>
      <c r="U64" s="503">
        <f t="shared" ca="1" si="2"/>
        <v>0</v>
      </c>
      <c r="V64" s="508">
        <f t="shared" ca="1" si="1"/>
        <v>0</v>
      </c>
      <c r="W64" s="506"/>
      <c r="X64" s="506"/>
      <c r="Y64" s="506"/>
      <c r="Z64" s="502" t="e">
        <f>VLOOKUP($C64,Model!$A$2:$D$22,2,FALSE)</f>
        <v>#N/A</v>
      </c>
      <c r="AA64" s="503" t="e">
        <f>(VLOOKUP($D64,Lookup!$C$4:$D$36,2,FALSE)/Lookup!$C$2)*VLOOKUP($C64,Model!$A$2:$E$22,5,FALSE)*VLOOKUP($C64,Model!$A$2:$G$22,7,FALSE)</f>
        <v>#N/A</v>
      </c>
      <c r="AB64" s="503" t="e">
        <f>(VLOOKUP($E64,Lookup!$F$4:$G$8,2,FALSE)/Lookup!$F$2)*VLOOKUP($C64,Model!$A$2:$E$22,5,FALSE)*VLOOKUP($C64,Model!$A$2:$H$22,8,FALSE)</f>
        <v>#N/A</v>
      </c>
      <c r="AC64" s="503" t="e">
        <f>(VLOOKUP($F64,Lookup!$H$4:$I$26,2,FALSE)/Lookup!$H$2)*VLOOKUP($C64,Model!$A$2:$E$22,5,FALSE)*VLOOKUP($C64,Model!$A$2:$I$22,9,FALSE)</f>
        <v>#N/A</v>
      </c>
      <c r="AD64" s="503" t="e">
        <f>(VLOOKUP($G64,Lookup!$J$4:$K$34,2,FALSE)/Lookup!$J$2)*VLOOKUP($C64,Model!$A$2:$E$22,5,FALSE)*VLOOKUP($C64,Model!$A$2:$J$22,10,FALSE)</f>
        <v>#N/A</v>
      </c>
      <c r="AE64" s="503" t="e">
        <f>(VLOOKUP($H64,Lookup!$L$4:$M$15,2,FALSE)/Lookup!$L$2)*VLOOKUP($C64,Model!$A$2:$E$22,5,FALSE)*VLOOKUP($C64,Model!$A$2:$K$22,11,FALSE)</f>
        <v>#N/A</v>
      </c>
      <c r="AF64" s="503" t="e">
        <f ca="1">_xlfn.SWITCH(VLOOKUP($C64,Model!$A$2:$F$22,6,FALSE),8,(VLOOKUP($I64,Lookup!$N$17:$O$24,2,FALSE)/Lookup!$L$2)*VLOOKUP($C64,Model!$A$2:$E$22,5,FALSE)*VLOOKUP($C64,Model!$A$2:$K$22,11,FALSE),(VLOOKUP($I64,Lookup!$N$4:$O$15,2,FALSE)/Lookup!$L$2)*VLOOKUP($C64,Model!$A$2:$E$22,5,FALSE)*VLOOKUP($C64,Model!$A$2:$K$22,11,FALSE))</f>
        <v>#NAME?</v>
      </c>
      <c r="AG64" s="503" t="e">
        <f>(VLOOKUP($J64,Lookup!$P$4:$Q$15,2,FALSE)/Lookup!$P$2)*VLOOKUP($C64,Model!$A$2:$E$22,5,FALSE)*VLOOKUP($C64,Model!$A$2:$L$22,12,FALSE)</f>
        <v>#N/A</v>
      </c>
      <c r="AH64" s="503" t="e">
        <f ca="1">_xlfn.SWITCH(VLOOKUP($C64,Model!$A$2:$F$22,6,FALSE),8,(VLOOKUP($K64,Lookup!$R$15:$S$23,2,FALSE)/Lookup!$R$2)*VLOOKUP($C64,Model!$A$2:$E$22,5,FALSE)*VLOOKUP($C64,Model!$A$2:$M$22,13,FALSE),(VLOOKUP($K64,Lookup!$R$4:$S$12,2,FALSE)/Lookup!$R$2)*VLOOKUP($C64,Model!$A$2:$E$22,5,FALSE)*VLOOKUP($C64,Model!$A$2:$M$22,13,FALSE))</f>
        <v>#NAME?</v>
      </c>
      <c r="AI64" s="503" t="e">
        <f>(VLOOKUP($L64,Lookup!$V$4:$W$12,2,FALSE)/Lookup!$V$2)*VLOOKUP($C64,Model!$A$2:$E$22,5,FALSE)*VLOOKUP($C64,Model!$A$2:$N$22,14,FALSE)</f>
        <v>#N/A</v>
      </c>
      <c r="AJ64" s="503" t="e">
        <f>(VLOOKUP($M64,Lookup!$X$4:$Y$10,2,FALSE)/Lookup!$X$2)*VLOOKUP($C64,Model!$A$2:$E$22,5,FALSE)*VLOOKUP($C64,Model!$A$2:$O$22,15,FALSE)</f>
        <v>#N/A</v>
      </c>
      <c r="AK64" s="503" t="e">
        <f>(VLOOKUP($N64,Lookup!$Z$4:$AA$13,2,FALSE)/Lookup!$Z$2)*VLOOKUP($C64,Model!$A$2:$E$22,5,FALSE)*VLOOKUP($C64,Model!$A$2:$P$22,16,FALSE)</f>
        <v>#N/A</v>
      </c>
      <c r="AL64" s="503" t="e">
        <f>(VLOOKUP($O64,Lookup!$AB$4:$AC$13,2,FALSE)/Lookup!$AB$2)*VLOOKUP($C64,Model!$A$2:$E$22,5,FALSE)*VLOOKUP($C64,Model!$A$2:$Q$22,17,FALSE)</f>
        <v>#N/A</v>
      </c>
      <c r="AM64" s="503" t="e">
        <f>(VLOOKUP($P64,Lookup!$T$4:$U$8,2,FALSE)/Lookup!$T$2)*VLOOKUP($C64,Model!$A$2:$E$22,5,FALSE)*VLOOKUP($C64,Model!$A$2:$R$22,18,FALSE)</f>
        <v>#N/A</v>
      </c>
      <c r="AN64" s="503" t="e">
        <f>(VLOOKUP($Q64,Lookup!$AD$4:$AE$13,2,FALSE)/Lookup!$AD$2)*VLOOKUP($C64,Model!$A$2:$E$22,5,FALSE)*VLOOKUP($C64,Model!$A$2:$S$22,19,FALSE)</f>
        <v>#N/A</v>
      </c>
      <c r="AO64" s="503" t="e">
        <f>(VLOOKUP($R64,Lookup!$AF$4:$AG$8,2,FALSE)/Lookup!$AF$2)*VLOOKUP($C64,Model!$A$2:$E$22,5,FALSE)*VLOOKUP($C64,Model!$A$2:$T$22,20,FALSE)</f>
        <v>#N/A</v>
      </c>
      <c r="AP64" s="503" t="e">
        <f>(VLOOKUP($S64,Lookup!$AH$4:$AI$9,2,FALSE)/Lookup!$AH$2)*VLOOKUP($C64,Model!$A$2:$E$22,5,FALSE)*VLOOKUP($C64,Model!$A$2:$U$22,21,FALSE)</f>
        <v>#N/A</v>
      </c>
      <c r="AQ64" s="503" t="e">
        <f>(VLOOKUP($T64,Lookup!$AJ$4:$AK$12,2,FALSE)/Lookup!$AJ$2)*VLOOKUP($C64,Model!$A$2:$E$22,5,FALSE)*VLOOKUP($C64,Model!$A$2:$V$22,22,FALSE)</f>
        <v>#N/A</v>
      </c>
    </row>
    <row r="65" spans="1:43" x14ac:dyDescent="0.25">
      <c r="A65" s="69"/>
      <c r="B65" s="69"/>
      <c r="C65" s="69"/>
      <c r="D65" s="69"/>
      <c r="E65" s="69"/>
      <c r="F65" s="69"/>
      <c r="G65" s="69"/>
      <c r="H65" s="69"/>
      <c r="I65" s="70"/>
      <c r="J65" s="69"/>
      <c r="K65" s="69"/>
      <c r="L65" s="69"/>
      <c r="M65" s="69"/>
      <c r="N65" s="69"/>
      <c r="O65" s="72"/>
      <c r="P65" s="69"/>
      <c r="Q65" s="69"/>
      <c r="R65" s="69"/>
      <c r="S65" s="69"/>
      <c r="T65" s="69"/>
      <c r="U65" s="503">
        <f t="shared" ca="1" si="2"/>
        <v>0</v>
      </c>
      <c r="V65" s="508">
        <f t="shared" ca="1" si="1"/>
        <v>0</v>
      </c>
      <c r="W65" s="506"/>
      <c r="X65" s="506"/>
      <c r="Y65" s="506"/>
      <c r="Z65" s="502" t="e">
        <f>VLOOKUP($C65,Model!$A$2:$D$22,2,FALSE)</f>
        <v>#N/A</v>
      </c>
      <c r="AA65" s="503" t="e">
        <f>(VLOOKUP($D65,Lookup!$C$4:$D$36,2,FALSE)/Lookup!$C$2)*VLOOKUP($C65,Model!$A$2:$E$22,5,FALSE)*VLOOKUP($C65,Model!$A$2:$G$22,7,FALSE)</f>
        <v>#N/A</v>
      </c>
      <c r="AB65" s="503" t="e">
        <f>(VLOOKUP($E65,Lookup!$F$4:$G$8,2,FALSE)/Lookup!$F$2)*VLOOKUP($C65,Model!$A$2:$E$22,5,FALSE)*VLOOKUP($C65,Model!$A$2:$H$22,8,FALSE)</f>
        <v>#N/A</v>
      </c>
      <c r="AC65" s="503" t="e">
        <f>(VLOOKUP($F65,Lookup!$H$4:$I$26,2,FALSE)/Lookup!$H$2)*VLOOKUP($C65,Model!$A$2:$E$22,5,FALSE)*VLOOKUP($C65,Model!$A$2:$I$22,9,FALSE)</f>
        <v>#N/A</v>
      </c>
      <c r="AD65" s="503" t="e">
        <f>(VLOOKUP($G65,Lookup!$J$4:$K$34,2,FALSE)/Lookup!$J$2)*VLOOKUP($C65,Model!$A$2:$E$22,5,FALSE)*VLOOKUP($C65,Model!$A$2:$J$22,10,FALSE)</f>
        <v>#N/A</v>
      </c>
      <c r="AE65" s="503" t="e">
        <f>(VLOOKUP($H65,Lookup!$L$4:$M$15,2,FALSE)/Lookup!$L$2)*VLOOKUP($C65,Model!$A$2:$E$22,5,FALSE)*VLOOKUP($C65,Model!$A$2:$K$22,11,FALSE)</f>
        <v>#N/A</v>
      </c>
      <c r="AF65" s="503" t="e">
        <f ca="1">_xlfn.SWITCH(VLOOKUP($C65,Model!$A$2:$F$22,6,FALSE),8,(VLOOKUP($I65,Lookup!$N$17:$O$24,2,FALSE)/Lookup!$L$2)*VLOOKUP($C65,Model!$A$2:$E$22,5,FALSE)*VLOOKUP($C65,Model!$A$2:$K$22,11,FALSE),(VLOOKUP($I65,Lookup!$N$4:$O$15,2,FALSE)/Lookup!$L$2)*VLOOKUP($C65,Model!$A$2:$E$22,5,FALSE)*VLOOKUP($C65,Model!$A$2:$K$22,11,FALSE))</f>
        <v>#NAME?</v>
      </c>
      <c r="AG65" s="503" t="e">
        <f>(VLOOKUP($J65,Lookup!$P$4:$Q$15,2,FALSE)/Lookup!$P$2)*VLOOKUP($C65,Model!$A$2:$E$22,5,FALSE)*VLOOKUP($C65,Model!$A$2:$L$22,12,FALSE)</f>
        <v>#N/A</v>
      </c>
      <c r="AH65" s="503" t="e">
        <f ca="1">_xlfn.SWITCH(VLOOKUP($C65,Model!$A$2:$F$22,6,FALSE),8,(VLOOKUP($K65,Lookup!$R$15:$S$23,2,FALSE)/Lookup!$R$2)*VLOOKUP($C65,Model!$A$2:$E$22,5,FALSE)*VLOOKUP($C65,Model!$A$2:$M$22,13,FALSE),(VLOOKUP($K65,Lookup!$R$4:$S$12,2,FALSE)/Lookup!$R$2)*VLOOKUP($C65,Model!$A$2:$E$22,5,FALSE)*VLOOKUP($C65,Model!$A$2:$M$22,13,FALSE))</f>
        <v>#NAME?</v>
      </c>
      <c r="AI65" s="503" t="e">
        <f>(VLOOKUP($L65,Lookup!$V$4:$W$12,2,FALSE)/Lookup!$V$2)*VLOOKUP($C65,Model!$A$2:$E$22,5,FALSE)*VLOOKUP($C65,Model!$A$2:$N$22,14,FALSE)</f>
        <v>#N/A</v>
      </c>
      <c r="AJ65" s="503" t="e">
        <f>(VLOOKUP($M65,Lookup!$X$4:$Y$10,2,FALSE)/Lookup!$X$2)*VLOOKUP($C65,Model!$A$2:$E$22,5,FALSE)*VLOOKUP($C65,Model!$A$2:$O$22,15,FALSE)</f>
        <v>#N/A</v>
      </c>
      <c r="AK65" s="503" t="e">
        <f>(VLOOKUP($N65,Lookup!$Z$4:$AA$13,2,FALSE)/Lookup!$Z$2)*VLOOKUP($C65,Model!$A$2:$E$22,5,FALSE)*VLOOKUP($C65,Model!$A$2:$P$22,16,FALSE)</f>
        <v>#N/A</v>
      </c>
      <c r="AL65" s="503" t="e">
        <f>(VLOOKUP($O65,Lookup!$AB$4:$AC$13,2,FALSE)/Lookup!$AB$2)*VLOOKUP($C65,Model!$A$2:$E$22,5,FALSE)*VLOOKUP($C65,Model!$A$2:$Q$22,17,FALSE)</f>
        <v>#N/A</v>
      </c>
      <c r="AM65" s="503" t="e">
        <f>(VLOOKUP($P65,Lookup!$T$4:$U$8,2,FALSE)/Lookup!$T$2)*VLOOKUP($C65,Model!$A$2:$E$22,5,FALSE)*VLOOKUP($C65,Model!$A$2:$R$22,18,FALSE)</f>
        <v>#N/A</v>
      </c>
      <c r="AN65" s="503" t="e">
        <f>(VLOOKUP($Q65,Lookup!$AD$4:$AE$13,2,FALSE)/Lookup!$AD$2)*VLOOKUP($C65,Model!$A$2:$E$22,5,FALSE)*VLOOKUP($C65,Model!$A$2:$S$22,19,FALSE)</f>
        <v>#N/A</v>
      </c>
      <c r="AO65" s="503" t="e">
        <f>(VLOOKUP($R65,Lookup!$AF$4:$AG$8,2,FALSE)/Lookup!$AF$2)*VLOOKUP($C65,Model!$A$2:$E$22,5,FALSE)*VLOOKUP($C65,Model!$A$2:$T$22,20,FALSE)</f>
        <v>#N/A</v>
      </c>
      <c r="AP65" s="503" t="e">
        <f>(VLOOKUP($S65,Lookup!$AH$4:$AI$9,2,FALSE)/Lookup!$AH$2)*VLOOKUP($C65,Model!$A$2:$E$22,5,FALSE)*VLOOKUP($C65,Model!$A$2:$U$22,21,FALSE)</f>
        <v>#N/A</v>
      </c>
      <c r="AQ65" s="503" t="e">
        <f>(VLOOKUP($T65,Lookup!$AJ$4:$AK$12,2,FALSE)/Lookup!$AJ$2)*VLOOKUP($C65,Model!$A$2:$E$22,5,FALSE)*VLOOKUP($C65,Model!$A$2:$V$22,22,FALSE)</f>
        <v>#N/A</v>
      </c>
    </row>
    <row r="66" spans="1:43" x14ac:dyDescent="0.25">
      <c r="A66" s="69"/>
      <c r="B66" s="69"/>
      <c r="C66" s="69"/>
      <c r="D66" s="69"/>
      <c r="E66" s="69"/>
      <c r="F66" s="69"/>
      <c r="G66" s="69"/>
      <c r="H66" s="69"/>
      <c r="I66" s="70"/>
      <c r="J66" s="69"/>
      <c r="K66" s="69"/>
      <c r="L66" s="69"/>
      <c r="M66" s="69"/>
      <c r="N66" s="69"/>
      <c r="O66" s="72"/>
      <c r="P66" s="69"/>
      <c r="Q66" s="69"/>
      <c r="R66" s="69"/>
      <c r="S66" s="69"/>
      <c r="T66" s="69"/>
      <c r="U66" s="503">
        <f t="shared" ca="1" si="2"/>
        <v>0</v>
      </c>
      <c r="V66" s="508">
        <f t="shared" ca="1" si="1"/>
        <v>0</v>
      </c>
      <c r="W66" s="506"/>
      <c r="X66" s="506"/>
      <c r="Y66" s="506"/>
      <c r="Z66" s="502" t="e">
        <f>VLOOKUP($C66,Model!$A$2:$D$22,2,FALSE)</f>
        <v>#N/A</v>
      </c>
      <c r="AA66" s="503" t="e">
        <f>(VLOOKUP($D66,Lookup!$C$4:$D$36,2,FALSE)/Lookup!$C$2)*VLOOKUP($C66,Model!$A$2:$E$22,5,FALSE)*VLOOKUP($C66,Model!$A$2:$G$22,7,FALSE)</f>
        <v>#N/A</v>
      </c>
      <c r="AB66" s="503" t="e">
        <f>(VLOOKUP($E66,Lookup!$F$4:$G$8,2,FALSE)/Lookup!$F$2)*VLOOKUP($C66,Model!$A$2:$E$22,5,FALSE)*VLOOKUP($C66,Model!$A$2:$H$22,8,FALSE)</f>
        <v>#N/A</v>
      </c>
      <c r="AC66" s="503" t="e">
        <f>(VLOOKUP($F66,Lookup!$H$4:$I$26,2,FALSE)/Lookup!$H$2)*VLOOKUP($C66,Model!$A$2:$E$22,5,FALSE)*VLOOKUP($C66,Model!$A$2:$I$22,9,FALSE)</f>
        <v>#N/A</v>
      </c>
      <c r="AD66" s="503" t="e">
        <f>(VLOOKUP($G66,Lookup!$J$4:$K$34,2,FALSE)/Lookup!$J$2)*VLOOKUP($C66,Model!$A$2:$E$22,5,FALSE)*VLOOKUP($C66,Model!$A$2:$J$22,10,FALSE)</f>
        <v>#N/A</v>
      </c>
      <c r="AE66" s="503" t="e">
        <f>(VLOOKUP($H66,Lookup!$L$4:$M$15,2,FALSE)/Lookup!$L$2)*VLOOKUP($C66,Model!$A$2:$E$22,5,FALSE)*VLOOKUP($C66,Model!$A$2:$K$22,11,FALSE)</f>
        <v>#N/A</v>
      </c>
      <c r="AF66" s="503" t="e">
        <f ca="1">_xlfn.SWITCH(VLOOKUP($C66,Model!$A$2:$F$22,6,FALSE),8,(VLOOKUP($I66,Lookup!$N$17:$O$24,2,FALSE)/Lookup!$L$2)*VLOOKUP($C66,Model!$A$2:$E$22,5,FALSE)*VLOOKUP($C66,Model!$A$2:$K$22,11,FALSE),(VLOOKUP($I66,Lookup!$N$4:$O$15,2,FALSE)/Lookup!$L$2)*VLOOKUP($C66,Model!$A$2:$E$22,5,FALSE)*VLOOKUP($C66,Model!$A$2:$K$22,11,FALSE))</f>
        <v>#NAME?</v>
      </c>
      <c r="AG66" s="503" t="e">
        <f>(VLOOKUP($J66,Lookup!$P$4:$Q$15,2,FALSE)/Lookup!$P$2)*VLOOKUP($C66,Model!$A$2:$E$22,5,FALSE)*VLOOKUP($C66,Model!$A$2:$L$22,12,FALSE)</f>
        <v>#N/A</v>
      </c>
      <c r="AH66" s="503" t="e">
        <f ca="1">_xlfn.SWITCH(VLOOKUP($C66,Model!$A$2:$F$22,6,FALSE),8,(VLOOKUP($K66,Lookup!$R$15:$S$23,2,FALSE)/Lookup!$R$2)*VLOOKUP($C66,Model!$A$2:$E$22,5,FALSE)*VLOOKUP($C66,Model!$A$2:$M$22,13,FALSE),(VLOOKUP($K66,Lookup!$R$4:$S$12,2,FALSE)/Lookup!$R$2)*VLOOKUP($C66,Model!$A$2:$E$22,5,FALSE)*VLOOKUP($C66,Model!$A$2:$M$22,13,FALSE))</f>
        <v>#NAME?</v>
      </c>
      <c r="AI66" s="503" t="e">
        <f>(VLOOKUP($L66,Lookup!$V$4:$W$12,2,FALSE)/Lookup!$V$2)*VLOOKUP($C66,Model!$A$2:$E$22,5,FALSE)*VLOOKUP($C66,Model!$A$2:$N$22,14,FALSE)</f>
        <v>#N/A</v>
      </c>
      <c r="AJ66" s="503" t="e">
        <f>(VLOOKUP($M66,Lookup!$X$4:$Y$10,2,FALSE)/Lookup!$X$2)*VLOOKUP($C66,Model!$A$2:$E$22,5,FALSE)*VLOOKUP($C66,Model!$A$2:$O$22,15,FALSE)</f>
        <v>#N/A</v>
      </c>
      <c r="AK66" s="503" t="e">
        <f>(VLOOKUP($N66,Lookup!$Z$4:$AA$13,2,FALSE)/Lookup!$Z$2)*VLOOKUP($C66,Model!$A$2:$E$22,5,FALSE)*VLOOKUP($C66,Model!$A$2:$P$22,16,FALSE)</f>
        <v>#N/A</v>
      </c>
      <c r="AL66" s="503" t="e">
        <f>(VLOOKUP($O66,Lookup!$AB$4:$AC$13,2,FALSE)/Lookup!$AB$2)*VLOOKUP($C66,Model!$A$2:$E$22,5,FALSE)*VLOOKUP($C66,Model!$A$2:$Q$22,17,FALSE)</f>
        <v>#N/A</v>
      </c>
      <c r="AM66" s="503" t="e">
        <f>(VLOOKUP($P66,Lookup!$T$4:$U$8,2,FALSE)/Lookup!$T$2)*VLOOKUP($C66,Model!$A$2:$E$22,5,FALSE)*VLOOKUP($C66,Model!$A$2:$R$22,18,FALSE)</f>
        <v>#N/A</v>
      </c>
      <c r="AN66" s="503" t="e">
        <f>(VLOOKUP($Q66,Lookup!$AD$4:$AE$13,2,FALSE)/Lookup!$AD$2)*VLOOKUP($C66,Model!$A$2:$E$22,5,FALSE)*VLOOKUP($C66,Model!$A$2:$S$22,19,FALSE)</f>
        <v>#N/A</v>
      </c>
      <c r="AO66" s="503" t="e">
        <f>(VLOOKUP($R66,Lookup!$AF$4:$AG$8,2,FALSE)/Lookup!$AF$2)*VLOOKUP($C66,Model!$A$2:$E$22,5,FALSE)*VLOOKUP($C66,Model!$A$2:$T$22,20,FALSE)</f>
        <v>#N/A</v>
      </c>
      <c r="AP66" s="503" t="e">
        <f>(VLOOKUP($S66,Lookup!$AH$4:$AI$9,2,FALSE)/Lookup!$AH$2)*VLOOKUP($C66,Model!$A$2:$E$22,5,FALSE)*VLOOKUP($C66,Model!$A$2:$U$22,21,FALSE)</f>
        <v>#N/A</v>
      </c>
      <c r="AQ66" s="503" t="e">
        <f>(VLOOKUP($T66,Lookup!$AJ$4:$AK$12,2,FALSE)/Lookup!$AJ$2)*VLOOKUP($C66,Model!$A$2:$E$22,5,FALSE)*VLOOKUP($C66,Model!$A$2:$V$22,22,FALSE)</f>
        <v>#N/A</v>
      </c>
    </row>
    <row r="67" spans="1:43" x14ac:dyDescent="0.25">
      <c r="A67" s="69"/>
      <c r="B67" s="69"/>
      <c r="C67" s="69"/>
      <c r="D67" s="69"/>
      <c r="E67" s="69"/>
      <c r="F67" s="69"/>
      <c r="G67" s="69"/>
      <c r="H67" s="69"/>
      <c r="I67" s="70"/>
      <c r="J67" s="69"/>
      <c r="K67" s="69"/>
      <c r="L67" s="69"/>
      <c r="M67" s="69"/>
      <c r="N67" s="69"/>
      <c r="O67" s="72"/>
      <c r="P67" s="69"/>
      <c r="Q67" s="69"/>
      <c r="R67" s="69"/>
      <c r="S67" s="69"/>
      <c r="T67" s="69"/>
      <c r="U67" s="503">
        <f t="shared" ca="1" si="2"/>
        <v>0</v>
      </c>
      <c r="V67" s="508">
        <f t="shared" ref="V67:V130" ca="1" si="3">IFERROR(Z67*U67,0)</f>
        <v>0</v>
      </c>
      <c r="W67" s="506"/>
      <c r="X67" s="506"/>
      <c r="Y67" s="506"/>
      <c r="Z67" s="502" t="e">
        <f>VLOOKUP($C67,Model!$A$2:$D$22,2,FALSE)</f>
        <v>#N/A</v>
      </c>
      <c r="AA67" s="503" t="e">
        <f>(VLOOKUP($D67,Lookup!$C$4:$D$36,2,FALSE)/Lookup!$C$2)*VLOOKUP($C67,Model!$A$2:$E$22,5,FALSE)*VLOOKUP($C67,Model!$A$2:$G$22,7,FALSE)</f>
        <v>#N/A</v>
      </c>
      <c r="AB67" s="503" t="e">
        <f>(VLOOKUP($E67,Lookup!$F$4:$G$8,2,FALSE)/Lookup!$F$2)*VLOOKUP($C67,Model!$A$2:$E$22,5,FALSE)*VLOOKUP($C67,Model!$A$2:$H$22,8,FALSE)</f>
        <v>#N/A</v>
      </c>
      <c r="AC67" s="503" t="e">
        <f>(VLOOKUP($F67,Lookup!$H$4:$I$26,2,FALSE)/Lookup!$H$2)*VLOOKUP($C67,Model!$A$2:$E$22,5,FALSE)*VLOOKUP($C67,Model!$A$2:$I$22,9,FALSE)</f>
        <v>#N/A</v>
      </c>
      <c r="AD67" s="503" t="e">
        <f>(VLOOKUP($G67,Lookup!$J$4:$K$34,2,FALSE)/Lookup!$J$2)*VLOOKUP($C67,Model!$A$2:$E$22,5,FALSE)*VLOOKUP($C67,Model!$A$2:$J$22,10,FALSE)</f>
        <v>#N/A</v>
      </c>
      <c r="AE67" s="503" t="e">
        <f>(VLOOKUP($H67,Lookup!$L$4:$M$15,2,FALSE)/Lookup!$L$2)*VLOOKUP($C67,Model!$A$2:$E$22,5,FALSE)*VLOOKUP($C67,Model!$A$2:$K$22,11,FALSE)</f>
        <v>#N/A</v>
      </c>
      <c r="AF67" s="503" t="e">
        <f ca="1">_xlfn.SWITCH(VLOOKUP($C67,Model!$A$2:$F$22,6,FALSE),8,(VLOOKUP($I67,Lookup!$N$17:$O$24,2,FALSE)/Lookup!$L$2)*VLOOKUP($C67,Model!$A$2:$E$22,5,FALSE)*VLOOKUP($C67,Model!$A$2:$K$22,11,FALSE),(VLOOKUP($I67,Lookup!$N$4:$O$15,2,FALSE)/Lookup!$L$2)*VLOOKUP($C67,Model!$A$2:$E$22,5,FALSE)*VLOOKUP($C67,Model!$A$2:$K$22,11,FALSE))</f>
        <v>#NAME?</v>
      </c>
      <c r="AG67" s="503" t="e">
        <f>(VLOOKUP($J67,Lookup!$P$4:$Q$15,2,FALSE)/Lookup!$P$2)*VLOOKUP($C67,Model!$A$2:$E$22,5,FALSE)*VLOOKUP($C67,Model!$A$2:$L$22,12,FALSE)</f>
        <v>#N/A</v>
      </c>
      <c r="AH67" s="503" t="e">
        <f ca="1">_xlfn.SWITCH(VLOOKUP($C67,Model!$A$2:$F$22,6,FALSE),8,(VLOOKUP($K67,Lookup!$R$15:$S$23,2,FALSE)/Lookup!$R$2)*VLOOKUP($C67,Model!$A$2:$E$22,5,FALSE)*VLOOKUP($C67,Model!$A$2:$M$22,13,FALSE),(VLOOKUP($K67,Lookup!$R$4:$S$12,2,FALSE)/Lookup!$R$2)*VLOOKUP($C67,Model!$A$2:$E$22,5,FALSE)*VLOOKUP($C67,Model!$A$2:$M$22,13,FALSE))</f>
        <v>#NAME?</v>
      </c>
      <c r="AI67" s="503" t="e">
        <f>(VLOOKUP($L67,Lookup!$V$4:$W$12,2,FALSE)/Lookup!$V$2)*VLOOKUP($C67,Model!$A$2:$E$22,5,FALSE)*VLOOKUP($C67,Model!$A$2:$N$22,14,FALSE)</f>
        <v>#N/A</v>
      </c>
      <c r="AJ67" s="503" t="e">
        <f>(VLOOKUP($M67,Lookup!$X$4:$Y$10,2,FALSE)/Lookup!$X$2)*VLOOKUP($C67,Model!$A$2:$E$22,5,FALSE)*VLOOKUP($C67,Model!$A$2:$O$22,15,FALSE)</f>
        <v>#N/A</v>
      </c>
      <c r="AK67" s="503" t="e">
        <f>(VLOOKUP($N67,Lookup!$Z$4:$AA$13,2,FALSE)/Lookup!$Z$2)*VLOOKUP($C67,Model!$A$2:$E$22,5,FALSE)*VLOOKUP($C67,Model!$A$2:$P$22,16,FALSE)</f>
        <v>#N/A</v>
      </c>
      <c r="AL67" s="503" t="e">
        <f>(VLOOKUP($O67,Lookup!$AB$4:$AC$13,2,FALSE)/Lookup!$AB$2)*VLOOKUP($C67,Model!$A$2:$E$22,5,FALSE)*VLOOKUP($C67,Model!$A$2:$Q$22,17,FALSE)</f>
        <v>#N/A</v>
      </c>
      <c r="AM67" s="503" t="e">
        <f>(VLOOKUP($P67,Lookup!$T$4:$U$8,2,FALSE)/Lookup!$T$2)*VLOOKUP($C67,Model!$A$2:$E$22,5,FALSE)*VLOOKUP($C67,Model!$A$2:$R$22,18,FALSE)</f>
        <v>#N/A</v>
      </c>
      <c r="AN67" s="503" t="e">
        <f>(VLOOKUP($Q67,Lookup!$AD$4:$AE$13,2,FALSE)/Lookup!$AD$2)*VLOOKUP($C67,Model!$A$2:$E$22,5,FALSE)*VLOOKUP($C67,Model!$A$2:$S$22,19,FALSE)</f>
        <v>#N/A</v>
      </c>
      <c r="AO67" s="503" t="e">
        <f>(VLOOKUP($R67,Lookup!$AF$4:$AG$8,2,FALSE)/Lookup!$AF$2)*VLOOKUP($C67,Model!$A$2:$E$22,5,FALSE)*VLOOKUP($C67,Model!$A$2:$T$22,20,FALSE)</f>
        <v>#N/A</v>
      </c>
      <c r="AP67" s="503" t="e">
        <f>(VLOOKUP($S67,Lookup!$AH$4:$AI$9,2,FALSE)/Lookup!$AH$2)*VLOOKUP($C67,Model!$A$2:$E$22,5,FALSE)*VLOOKUP($C67,Model!$A$2:$U$22,21,FALSE)</f>
        <v>#N/A</v>
      </c>
      <c r="AQ67" s="503" t="e">
        <f>(VLOOKUP($T67,Lookup!$AJ$4:$AK$12,2,FALSE)/Lookup!$AJ$2)*VLOOKUP($C67,Model!$A$2:$E$22,5,FALSE)*VLOOKUP($C67,Model!$A$2:$V$22,22,FALSE)</f>
        <v>#N/A</v>
      </c>
    </row>
    <row r="68" spans="1:43" x14ac:dyDescent="0.25">
      <c r="A68" s="69"/>
      <c r="B68" s="69"/>
      <c r="C68" s="69"/>
      <c r="D68" s="69"/>
      <c r="E68" s="69"/>
      <c r="F68" s="69"/>
      <c r="G68" s="69"/>
      <c r="H68" s="69"/>
      <c r="I68" s="70"/>
      <c r="J68" s="69"/>
      <c r="K68" s="69"/>
      <c r="L68" s="69"/>
      <c r="M68" s="69"/>
      <c r="N68" s="69"/>
      <c r="O68" s="72"/>
      <c r="P68" s="69"/>
      <c r="Q68" s="69"/>
      <c r="R68" s="69"/>
      <c r="S68" s="69"/>
      <c r="T68" s="69"/>
      <c r="U68" s="503">
        <f t="shared" ca="1" si="2"/>
        <v>0</v>
      </c>
      <c r="V68" s="508">
        <f t="shared" ca="1" si="3"/>
        <v>0</v>
      </c>
      <c r="W68" s="506"/>
      <c r="X68" s="506"/>
      <c r="Y68" s="506"/>
      <c r="Z68" s="502" t="e">
        <f>VLOOKUP($C68,Model!$A$2:$D$22,2,FALSE)</f>
        <v>#N/A</v>
      </c>
      <c r="AA68" s="503" t="e">
        <f>(VLOOKUP($D68,Lookup!$C$4:$D$36,2,FALSE)/Lookup!$C$2)*VLOOKUP($C68,Model!$A$2:$E$22,5,FALSE)*VLOOKUP($C68,Model!$A$2:$G$22,7,FALSE)</f>
        <v>#N/A</v>
      </c>
      <c r="AB68" s="503" t="e">
        <f>(VLOOKUP($E68,Lookup!$F$4:$G$8,2,FALSE)/Lookup!$F$2)*VLOOKUP($C68,Model!$A$2:$E$22,5,FALSE)*VLOOKUP($C68,Model!$A$2:$H$22,8,FALSE)</f>
        <v>#N/A</v>
      </c>
      <c r="AC68" s="503" t="e">
        <f>(VLOOKUP($F68,Lookup!$H$4:$I$26,2,FALSE)/Lookup!$H$2)*VLOOKUP($C68,Model!$A$2:$E$22,5,FALSE)*VLOOKUP($C68,Model!$A$2:$I$22,9,FALSE)</f>
        <v>#N/A</v>
      </c>
      <c r="AD68" s="503" t="e">
        <f>(VLOOKUP($G68,Lookup!$J$4:$K$34,2,FALSE)/Lookup!$J$2)*VLOOKUP($C68,Model!$A$2:$E$22,5,FALSE)*VLOOKUP($C68,Model!$A$2:$J$22,10,FALSE)</f>
        <v>#N/A</v>
      </c>
      <c r="AE68" s="503" t="e">
        <f>(VLOOKUP($H68,Lookup!$L$4:$M$15,2,FALSE)/Lookup!$L$2)*VLOOKUP($C68,Model!$A$2:$E$22,5,FALSE)*VLOOKUP($C68,Model!$A$2:$K$22,11,FALSE)</f>
        <v>#N/A</v>
      </c>
      <c r="AF68" s="503" t="e">
        <f ca="1">_xlfn.SWITCH(VLOOKUP($C68,Model!$A$2:$F$22,6,FALSE),8,(VLOOKUP($I68,Lookup!$N$17:$O$24,2,FALSE)/Lookup!$L$2)*VLOOKUP($C68,Model!$A$2:$E$22,5,FALSE)*VLOOKUP($C68,Model!$A$2:$K$22,11,FALSE),(VLOOKUP($I68,Lookup!$N$4:$O$15,2,FALSE)/Lookup!$L$2)*VLOOKUP($C68,Model!$A$2:$E$22,5,FALSE)*VLOOKUP($C68,Model!$A$2:$K$22,11,FALSE))</f>
        <v>#NAME?</v>
      </c>
      <c r="AG68" s="503" t="e">
        <f>(VLOOKUP($J68,Lookup!$P$4:$Q$15,2,FALSE)/Lookup!$P$2)*VLOOKUP($C68,Model!$A$2:$E$22,5,FALSE)*VLOOKUP($C68,Model!$A$2:$L$22,12,FALSE)</f>
        <v>#N/A</v>
      </c>
      <c r="AH68" s="503" t="e">
        <f ca="1">_xlfn.SWITCH(VLOOKUP($C68,Model!$A$2:$F$22,6,FALSE),8,(VLOOKUP($K68,Lookup!$R$15:$S$23,2,FALSE)/Lookup!$R$2)*VLOOKUP($C68,Model!$A$2:$E$22,5,FALSE)*VLOOKUP($C68,Model!$A$2:$M$22,13,FALSE),(VLOOKUP($K68,Lookup!$R$4:$S$12,2,FALSE)/Lookup!$R$2)*VLOOKUP($C68,Model!$A$2:$E$22,5,FALSE)*VLOOKUP($C68,Model!$A$2:$M$22,13,FALSE))</f>
        <v>#NAME?</v>
      </c>
      <c r="AI68" s="503" t="e">
        <f>(VLOOKUP($L68,Lookup!$V$4:$W$12,2,FALSE)/Lookup!$V$2)*VLOOKUP($C68,Model!$A$2:$E$22,5,FALSE)*VLOOKUP($C68,Model!$A$2:$N$22,14,FALSE)</f>
        <v>#N/A</v>
      </c>
      <c r="AJ68" s="503" t="e">
        <f>(VLOOKUP($M68,Lookup!$X$4:$Y$10,2,FALSE)/Lookup!$X$2)*VLOOKUP($C68,Model!$A$2:$E$22,5,FALSE)*VLOOKUP($C68,Model!$A$2:$O$22,15,FALSE)</f>
        <v>#N/A</v>
      </c>
      <c r="AK68" s="503" t="e">
        <f>(VLOOKUP($N68,Lookup!$Z$4:$AA$13,2,FALSE)/Lookup!$Z$2)*VLOOKUP($C68,Model!$A$2:$E$22,5,FALSE)*VLOOKUP($C68,Model!$A$2:$P$22,16,FALSE)</f>
        <v>#N/A</v>
      </c>
      <c r="AL68" s="503" t="e">
        <f>(VLOOKUP($O68,Lookup!$AB$4:$AC$13,2,FALSE)/Lookup!$AB$2)*VLOOKUP($C68,Model!$A$2:$E$22,5,FALSE)*VLOOKUP($C68,Model!$A$2:$Q$22,17,FALSE)</f>
        <v>#N/A</v>
      </c>
      <c r="AM68" s="503" t="e">
        <f>(VLOOKUP($P68,Lookup!$T$4:$U$8,2,FALSE)/Lookup!$T$2)*VLOOKUP($C68,Model!$A$2:$E$22,5,FALSE)*VLOOKUP($C68,Model!$A$2:$R$22,18,FALSE)</f>
        <v>#N/A</v>
      </c>
      <c r="AN68" s="503" t="e">
        <f>(VLOOKUP($Q68,Lookup!$AD$4:$AE$13,2,FALSE)/Lookup!$AD$2)*VLOOKUP($C68,Model!$A$2:$E$22,5,FALSE)*VLOOKUP($C68,Model!$A$2:$S$22,19,FALSE)</f>
        <v>#N/A</v>
      </c>
      <c r="AO68" s="503" t="e">
        <f>(VLOOKUP($R68,Lookup!$AF$4:$AG$8,2,FALSE)/Lookup!$AF$2)*VLOOKUP($C68,Model!$A$2:$E$22,5,FALSE)*VLOOKUP($C68,Model!$A$2:$T$22,20,FALSE)</f>
        <v>#N/A</v>
      </c>
      <c r="AP68" s="503" t="e">
        <f>(VLOOKUP($S68,Lookup!$AH$4:$AI$9,2,FALSE)/Lookup!$AH$2)*VLOOKUP($C68,Model!$A$2:$E$22,5,FALSE)*VLOOKUP($C68,Model!$A$2:$U$22,21,FALSE)</f>
        <v>#N/A</v>
      </c>
      <c r="AQ68" s="503" t="e">
        <f>(VLOOKUP($T68,Lookup!$AJ$4:$AK$12,2,FALSE)/Lookup!$AJ$2)*VLOOKUP($C68,Model!$A$2:$E$22,5,FALSE)*VLOOKUP($C68,Model!$A$2:$V$22,22,FALSE)</f>
        <v>#N/A</v>
      </c>
    </row>
    <row r="69" spans="1:43" x14ac:dyDescent="0.25">
      <c r="A69" s="69"/>
      <c r="B69" s="69"/>
      <c r="C69" s="69"/>
      <c r="D69" s="69"/>
      <c r="E69" s="69"/>
      <c r="F69" s="69"/>
      <c r="G69" s="69"/>
      <c r="H69" s="69"/>
      <c r="I69" s="70"/>
      <c r="J69" s="69"/>
      <c r="K69" s="69"/>
      <c r="L69" s="69"/>
      <c r="M69" s="69"/>
      <c r="N69" s="69"/>
      <c r="O69" s="72"/>
      <c r="P69" s="69"/>
      <c r="Q69" s="69"/>
      <c r="R69" s="69"/>
      <c r="S69" s="69"/>
      <c r="T69" s="69"/>
      <c r="U69" s="503">
        <f t="shared" ca="1" si="2"/>
        <v>0</v>
      </c>
      <c r="V69" s="508">
        <f t="shared" ca="1" si="3"/>
        <v>0</v>
      </c>
      <c r="W69" s="506"/>
      <c r="X69" s="506"/>
      <c r="Y69" s="506"/>
      <c r="Z69" s="502" t="e">
        <f>VLOOKUP($C69,Model!$A$2:$D$22,2,FALSE)</f>
        <v>#N/A</v>
      </c>
      <c r="AA69" s="503" t="e">
        <f>(VLOOKUP($D69,Lookup!$C$4:$D$36,2,FALSE)/Lookup!$C$2)*VLOOKUP($C69,Model!$A$2:$E$22,5,FALSE)*VLOOKUP($C69,Model!$A$2:$G$22,7,FALSE)</f>
        <v>#N/A</v>
      </c>
      <c r="AB69" s="503" t="e">
        <f>(VLOOKUP($E69,Lookup!$F$4:$G$8,2,FALSE)/Lookup!$F$2)*VLOOKUP($C69,Model!$A$2:$E$22,5,FALSE)*VLOOKUP($C69,Model!$A$2:$H$22,8,FALSE)</f>
        <v>#N/A</v>
      </c>
      <c r="AC69" s="503" t="e">
        <f>(VLOOKUP($F69,Lookup!$H$4:$I$26,2,FALSE)/Lookup!$H$2)*VLOOKUP($C69,Model!$A$2:$E$22,5,FALSE)*VLOOKUP($C69,Model!$A$2:$I$22,9,FALSE)</f>
        <v>#N/A</v>
      </c>
      <c r="AD69" s="503" t="e">
        <f>(VLOOKUP($G69,Lookup!$J$4:$K$34,2,FALSE)/Lookup!$J$2)*VLOOKUP($C69,Model!$A$2:$E$22,5,FALSE)*VLOOKUP($C69,Model!$A$2:$J$22,10,FALSE)</f>
        <v>#N/A</v>
      </c>
      <c r="AE69" s="503" t="e">
        <f>(VLOOKUP($H69,Lookup!$L$4:$M$15,2,FALSE)/Lookup!$L$2)*VLOOKUP($C69,Model!$A$2:$E$22,5,FALSE)*VLOOKUP($C69,Model!$A$2:$K$22,11,FALSE)</f>
        <v>#N/A</v>
      </c>
      <c r="AF69" s="503" t="e">
        <f ca="1">_xlfn.SWITCH(VLOOKUP($C69,Model!$A$2:$F$22,6,FALSE),8,(VLOOKUP($I69,Lookup!$N$17:$O$24,2,FALSE)/Lookup!$L$2)*VLOOKUP($C69,Model!$A$2:$E$22,5,FALSE)*VLOOKUP($C69,Model!$A$2:$K$22,11,FALSE),(VLOOKUP($I69,Lookup!$N$4:$O$15,2,FALSE)/Lookup!$L$2)*VLOOKUP($C69,Model!$A$2:$E$22,5,FALSE)*VLOOKUP($C69,Model!$A$2:$K$22,11,FALSE))</f>
        <v>#NAME?</v>
      </c>
      <c r="AG69" s="503" t="e">
        <f>(VLOOKUP($J69,Lookup!$P$4:$Q$15,2,FALSE)/Lookup!$P$2)*VLOOKUP($C69,Model!$A$2:$E$22,5,FALSE)*VLOOKUP($C69,Model!$A$2:$L$22,12,FALSE)</f>
        <v>#N/A</v>
      </c>
      <c r="AH69" s="503" t="e">
        <f ca="1">_xlfn.SWITCH(VLOOKUP($C69,Model!$A$2:$F$22,6,FALSE),8,(VLOOKUP($K69,Lookup!$R$15:$S$23,2,FALSE)/Lookup!$R$2)*VLOOKUP($C69,Model!$A$2:$E$22,5,FALSE)*VLOOKUP($C69,Model!$A$2:$M$22,13,FALSE),(VLOOKUP($K69,Lookup!$R$4:$S$12,2,FALSE)/Lookup!$R$2)*VLOOKUP($C69,Model!$A$2:$E$22,5,FALSE)*VLOOKUP($C69,Model!$A$2:$M$22,13,FALSE))</f>
        <v>#NAME?</v>
      </c>
      <c r="AI69" s="503" t="e">
        <f>(VLOOKUP($L69,Lookup!$V$4:$W$12,2,FALSE)/Lookup!$V$2)*VLOOKUP($C69,Model!$A$2:$E$22,5,FALSE)*VLOOKUP($C69,Model!$A$2:$N$22,14,FALSE)</f>
        <v>#N/A</v>
      </c>
      <c r="AJ69" s="503" t="e">
        <f>(VLOOKUP($M69,Lookup!$X$4:$Y$10,2,FALSE)/Lookup!$X$2)*VLOOKUP($C69,Model!$A$2:$E$22,5,FALSE)*VLOOKUP($C69,Model!$A$2:$O$22,15,FALSE)</f>
        <v>#N/A</v>
      </c>
      <c r="AK69" s="503" t="e">
        <f>(VLOOKUP($N69,Lookup!$Z$4:$AA$13,2,FALSE)/Lookup!$Z$2)*VLOOKUP($C69,Model!$A$2:$E$22,5,FALSE)*VLOOKUP($C69,Model!$A$2:$P$22,16,FALSE)</f>
        <v>#N/A</v>
      </c>
      <c r="AL69" s="503" t="e">
        <f>(VLOOKUP($O69,Lookup!$AB$4:$AC$13,2,FALSE)/Lookup!$AB$2)*VLOOKUP($C69,Model!$A$2:$E$22,5,FALSE)*VLOOKUP($C69,Model!$A$2:$Q$22,17,FALSE)</f>
        <v>#N/A</v>
      </c>
      <c r="AM69" s="503" t="e">
        <f>(VLOOKUP($P69,Lookup!$T$4:$U$8,2,FALSE)/Lookup!$T$2)*VLOOKUP($C69,Model!$A$2:$E$22,5,FALSE)*VLOOKUP($C69,Model!$A$2:$R$22,18,FALSE)</f>
        <v>#N/A</v>
      </c>
      <c r="AN69" s="503" t="e">
        <f>(VLOOKUP($Q69,Lookup!$AD$4:$AE$13,2,FALSE)/Lookup!$AD$2)*VLOOKUP($C69,Model!$A$2:$E$22,5,FALSE)*VLOOKUP($C69,Model!$A$2:$S$22,19,FALSE)</f>
        <v>#N/A</v>
      </c>
      <c r="AO69" s="503" t="e">
        <f>(VLOOKUP($R69,Lookup!$AF$4:$AG$8,2,FALSE)/Lookup!$AF$2)*VLOOKUP($C69,Model!$A$2:$E$22,5,FALSE)*VLOOKUP($C69,Model!$A$2:$T$22,20,FALSE)</f>
        <v>#N/A</v>
      </c>
      <c r="AP69" s="503" t="e">
        <f>(VLOOKUP($S69,Lookup!$AH$4:$AI$9,2,FALSE)/Lookup!$AH$2)*VLOOKUP($C69,Model!$A$2:$E$22,5,FALSE)*VLOOKUP($C69,Model!$A$2:$U$22,21,FALSE)</f>
        <v>#N/A</v>
      </c>
      <c r="AQ69" s="503" t="e">
        <f>(VLOOKUP($T69,Lookup!$AJ$4:$AK$12,2,FALSE)/Lookup!$AJ$2)*VLOOKUP($C69,Model!$A$2:$E$22,5,FALSE)*VLOOKUP($C69,Model!$A$2:$V$22,22,FALSE)</f>
        <v>#N/A</v>
      </c>
    </row>
    <row r="70" spans="1:43" x14ac:dyDescent="0.25">
      <c r="A70" s="69"/>
      <c r="B70" s="69"/>
      <c r="C70" s="69"/>
      <c r="D70" s="69"/>
      <c r="E70" s="69"/>
      <c r="F70" s="69"/>
      <c r="G70" s="69"/>
      <c r="H70" s="69"/>
      <c r="I70" s="70"/>
      <c r="J70" s="69"/>
      <c r="K70" s="69"/>
      <c r="L70" s="69"/>
      <c r="M70" s="69"/>
      <c r="N70" s="69"/>
      <c r="O70" s="72"/>
      <c r="P70" s="69"/>
      <c r="Q70" s="69"/>
      <c r="R70" s="69"/>
      <c r="S70" s="69"/>
      <c r="T70" s="69"/>
      <c r="U70" s="503">
        <f t="shared" ca="1" si="2"/>
        <v>0</v>
      </c>
      <c r="V70" s="508">
        <f t="shared" ca="1" si="3"/>
        <v>0</v>
      </c>
      <c r="W70" s="506"/>
      <c r="X70" s="506"/>
      <c r="Y70" s="506"/>
      <c r="Z70" s="502" t="e">
        <f>VLOOKUP($C70,Model!$A$2:$D$22,2,FALSE)</f>
        <v>#N/A</v>
      </c>
      <c r="AA70" s="503" t="e">
        <f>(VLOOKUP($D70,Lookup!$C$4:$D$36,2,FALSE)/Lookup!$C$2)*VLOOKUP($C70,Model!$A$2:$E$22,5,FALSE)*VLOOKUP($C70,Model!$A$2:$G$22,7,FALSE)</f>
        <v>#N/A</v>
      </c>
      <c r="AB70" s="503" t="e">
        <f>(VLOOKUP($E70,Lookup!$F$4:$G$8,2,FALSE)/Lookup!$F$2)*VLOOKUP($C70,Model!$A$2:$E$22,5,FALSE)*VLOOKUP($C70,Model!$A$2:$H$22,8,FALSE)</f>
        <v>#N/A</v>
      </c>
      <c r="AC70" s="503" t="e">
        <f>(VLOOKUP($F70,Lookup!$H$4:$I$26,2,FALSE)/Lookup!$H$2)*VLOOKUP($C70,Model!$A$2:$E$22,5,FALSE)*VLOOKUP($C70,Model!$A$2:$I$22,9,FALSE)</f>
        <v>#N/A</v>
      </c>
      <c r="AD70" s="503" t="e">
        <f>(VLOOKUP($G70,Lookup!$J$4:$K$34,2,FALSE)/Lookup!$J$2)*VLOOKUP($C70,Model!$A$2:$E$22,5,FALSE)*VLOOKUP($C70,Model!$A$2:$J$22,10,FALSE)</f>
        <v>#N/A</v>
      </c>
      <c r="AE70" s="503" t="e">
        <f>(VLOOKUP($H70,Lookup!$L$4:$M$15,2,FALSE)/Lookup!$L$2)*VLOOKUP($C70,Model!$A$2:$E$22,5,FALSE)*VLOOKUP($C70,Model!$A$2:$K$22,11,FALSE)</f>
        <v>#N/A</v>
      </c>
      <c r="AF70" s="503" t="e">
        <f ca="1">_xlfn.SWITCH(VLOOKUP($C70,Model!$A$2:$F$22,6,FALSE),8,(VLOOKUP($I70,Lookup!$N$17:$O$24,2,FALSE)/Lookup!$L$2)*VLOOKUP($C70,Model!$A$2:$E$22,5,FALSE)*VLOOKUP($C70,Model!$A$2:$K$22,11,FALSE),(VLOOKUP($I70,Lookup!$N$4:$O$15,2,FALSE)/Lookup!$L$2)*VLOOKUP($C70,Model!$A$2:$E$22,5,FALSE)*VLOOKUP($C70,Model!$A$2:$K$22,11,FALSE))</f>
        <v>#NAME?</v>
      </c>
      <c r="AG70" s="503" t="e">
        <f>(VLOOKUP($J70,Lookup!$P$4:$Q$15,2,FALSE)/Lookup!$P$2)*VLOOKUP($C70,Model!$A$2:$E$22,5,FALSE)*VLOOKUP($C70,Model!$A$2:$L$22,12,FALSE)</f>
        <v>#N/A</v>
      </c>
      <c r="AH70" s="503" t="e">
        <f ca="1">_xlfn.SWITCH(VLOOKUP($C70,Model!$A$2:$F$22,6,FALSE),8,(VLOOKUP($K70,Lookup!$R$15:$S$23,2,FALSE)/Lookup!$R$2)*VLOOKUP($C70,Model!$A$2:$E$22,5,FALSE)*VLOOKUP($C70,Model!$A$2:$M$22,13,FALSE),(VLOOKUP($K70,Lookup!$R$4:$S$12,2,FALSE)/Lookup!$R$2)*VLOOKUP($C70,Model!$A$2:$E$22,5,FALSE)*VLOOKUP($C70,Model!$A$2:$M$22,13,FALSE))</f>
        <v>#NAME?</v>
      </c>
      <c r="AI70" s="503" t="e">
        <f>(VLOOKUP($L70,Lookup!$V$4:$W$12,2,FALSE)/Lookup!$V$2)*VLOOKUP($C70,Model!$A$2:$E$22,5,FALSE)*VLOOKUP($C70,Model!$A$2:$N$22,14,FALSE)</f>
        <v>#N/A</v>
      </c>
      <c r="AJ70" s="503" t="e">
        <f>(VLOOKUP($M70,Lookup!$X$4:$Y$10,2,FALSE)/Lookup!$X$2)*VLOOKUP($C70,Model!$A$2:$E$22,5,FALSE)*VLOOKUP($C70,Model!$A$2:$O$22,15,FALSE)</f>
        <v>#N/A</v>
      </c>
      <c r="AK70" s="503" t="e">
        <f>(VLOOKUP($N70,Lookup!$Z$4:$AA$13,2,FALSE)/Lookup!$Z$2)*VLOOKUP($C70,Model!$A$2:$E$22,5,FALSE)*VLOOKUP($C70,Model!$A$2:$P$22,16,FALSE)</f>
        <v>#N/A</v>
      </c>
      <c r="AL70" s="503" t="e">
        <f>(VLOOKUP($O70,Lookup!$AB$4:$AC$13,2,FALSE)/Lookup!$AB$2)*VLOOKUP($C70,Model!$A$2:$E$22,5,FALSE)*VLOOKUP($C70,Model!$A$2:$Q$22,17,FALSE)</f>
        <v>#N/A</v>
      </c>
      <c r="AM70" s="503" t="e">
        <f>(VLOOKUP($P70,Lookup!$T$4:$U$8,2,FALSE)/Lookup!$T$2)*VLOOKUP($C70,Model!$A$2:$E$22,5,FALSE)*VLOOKUP($C70,Model!$A$2:$R$22,18,FALSE)</f>
        <v>#N/A</v>
      </c>
      <c r="AN70" s="503" t="e">
        <f>(VLOOKUP($Q70,Lookup!$AD$4:$AE$13,2,FALSE)/Lookup!$AD$2)*VLOOKUP($C70,Model!$A$2:$E$22,5,FALSE)*VLOOKUP($C70,Model!$A$2:$S$22,19,FALSE)</f>
        <v>#N/A</v>
      </c>
      <c r="AO70" s="503" t="e">
        <f>(VLOOKUP($R70,Lookup!$AF$4:$AG$8,2,FALSE)/Lookup!$AF$2)*VLOOKUP($C70,Model!$A$2:$E$22,5,FALSE)*VLOOKUP($C70,Model!$A$2:$T$22,20,FALSE)</f>
        <v>#N/A</v>
      </c>
      <c r="AP70" s="503" t="e">
        <f>(VLOOKUP($S70,Lookup!$AH$4:$AI$9,2,FALSE)/Lookup!$AH$2)*VLOOKUP($C70,Model!$A$2:$E$22,5,FALSE)*VLOOKUP($C70,Model!$A$2:$U$22,21,FALSE)</f>
        <v>#N/A</v>
      </c>
      <c r="AQ70" s="503" t="e">
        <f>(VLOOKUP($T70,Lookup!$AJ$4:$AK$12,2,FALSE)/Lookup!$AJ$2)*VLOOKUP($C70,Model!$A$2:$E$22,5,FALSE)*VLOOKUP($C70,Model!$A$2:$V$22,22,FALSE)</f>
        <v>#N/A</v>
      </c>
    </row>
    <row r="71" spans="1:43" x14ac:dyDescent="0.25">
      <c r="A71" s="69"/>
      <c r="B71" s="69"/>
      <c r="C71" s="69"/>
      <c r="D71" s="69"/>
      <c r="E71" s="69"/>
      <c r="F71" s="69"/>
      <c r="G71" s="69"/>
      <c r="H71" s="69"/>
      <c r="I71" s="70"/>
      <c r="J71" s="69"/>
      <c r="K71" s="69"/>
      <c r="L71" s="69"/>
      <c r="M71" s="69"/>
      <c r="N71" s="69"/>
      <c r="O71" s="72"/>
      <c r="P71" s="69"/>
      <c r="Q71" s="69"/>
      <c r="R71" s="69"/>
      <c r="S71" s="69"/>
      <c r="T71" s="69"/>
      <c r="U71" s="503">
        <f t="shared" ca="1" si="2"/>
        <v>0</v>
      </c>
      <c r="V71" s="508">
        <f t="shared" ca="1" si="3"/>
        <v>0</v>
      </c>
      <c r="W71" s="506"/>
      <c r="X71" s="506"/>
      <c r="Y71" s="506"/>
      <c r="Z71" s="502" t="e">
        <f>VLOOKUP($C71,Model!$A$2:$D$22,2,FALSE)</f>
        <v>#N/A</v>
      </c>
      <c r="AA71" s="503" t="e">
        <f>(VLOOKUP($D71,Lookup!$C$4:$D$36,2,FALSE)/Lookup!$C$2)*VLOOKUP($C71,Model!$A$2:$E$22,5,FALSE)*VLOOKUP($C71,Model!$A$2:$G$22,7,FALSE)</f>
        <v>#N/A</v>
      </c>
      <c r="AB71" s="503" t="e">
        <f>(VLOOKUP($E71,Lookup!$F$4:$G$8,2,FALSE)/Lookup!$F$2)*VLOOKUP($C71,Model!$A$2:$E$22,5,FALSE)*VLOOKUP($C71,Model!$A$2:$H$22,8,FALSE)</f>
        <v>#N/A</v>
      </c>
      <c r="AC71" s="503" t="e">
        <f>(VLOOKUP($F71,Lookup!$H$4:$I$26,2,FALSE)/Lookup!$H$2)*VLOOKUP($C71,Model!$A$2:$E$22,5,FALSE)*VLOOKUP($C71,Model!$A$2:$I$22,9,FALSE)</f>
        <v>#N/A</v>
      </c>
      <c r="AD71" s="503" t="e">
        <f>(VLOOKUP($G71,Lookup!$J$4:$K$34,2,FALSE)/Lookup!$J$2)*VLOOKUP($C71,Model!$A$2:$E$22,5,FALSE)*VLOOKUP($C71,Model!$A$2:$J$22,10,FALSE)</f>
        <v>#N/A</v>
      </c>
      <c r="AE71" s="503" t="e">
        <f>(VLOOKUP($H71,Lookup!$L$4:$M$15,2,FALSE)/Lookup!$L$2)*VLOOKUP($C71,Model!$A$2:$E$22,5,FALSE)*VLOOKUP($C71,Model!$A$2:$K$22,11,FALSE)</f>
        <v>#N/A</v>
      </c>
      <c r="AF71" s="503" t="e">
        <f ca="1">_xlfn.SWITCH(VLOOKUP($C71,Model!$A$2:$F$22,6,FALSE),8,(VLOOKUP($I71,Lookup!$N$17:$O$24,2,FALSE)/Lookup!$L$2)*VLOOKUP($C71,Model!$A$2:$E$22,5,FALSE)*VLOOKUP($C71,Model!$A$2:$K$22,11,FALSE),(VLOOKUP($I71,Lookup!$N$4:$O$15,2,FALSE)/Lookup!$L$2)*VLOOKUP($C71,Model!$A$2:$E$22,5,FALSE)*VLOOKUP($C71,Model!$A$2:$K$22,11,FALSE))</f>
        <v>#NAME?</v>
      </c>
      <c r="AG71" s="503" t="e">
        <f>(VLOOKUP($J71,Lookup!$P$4:$Q$15,2,FALSE)/Lookup!$P$2)*VLOOKUP($C71,Model!$A$2:$E$22,5,FALSE)*VLOOKUP($C71,Model!$A$2:$L$22,12,FALSE)</f>
        <v>#N/A</v>
      </c>
      <c r="AH71" s="503" t="e">
        <f ca="1">_xlfn.SWITCH(VLOOKUP($C71,Model!$A$2:$F$22,6,FALSE),8,(VLOOKUP($K71,Lookup!$R$15:$S$23,2,FALSE)/Lookup!$R$2)*VLOOKUP($C71,Model!$A$2:$E$22,5,FALSE)*VLOOKUP($C71,Model!$A$2:$M$22,13,FALSE),(VLOOKUP($K71,Lookup!$R$4:$S$12,2,FALSE)/Lookup!$R$2)*VLOOKUP($C71,Model!$A$2:$E$22,5,FALSE)*VLOOKUP($C71,Model!$A$2:$M$22,13,FALSE))</f>
        <v>#NAME?</v>
      </c>
      <c r="AI71" s="503" t="e">
        <f>(VLOOKUP($L71,Lookup!$V$4:$W$12,2,FALSE)/Lookup!$V$2)*VLOOKUP($C71,Model!$A$2:$E$22,5,FALSE)*VLOOKUP($C71,Model!$A$2:$N$22,14,FALSE)</f>
        <v>#N/A</v>
      </c>
      <c r="AJ71" s="503" t="e">
        <f>(VLOOKUP($M71,Lookup!$X$4:$Y$10,2,FALSE)/Lookup!$X$2)*VLOOKUP($C71,Model!$A$2:$E$22,5,FALSE)*VLOOKUP($C71,Model!$A$2:$O$22,15,FALSE)</f>
        <v>#N/A</v>
      </c>
      <c r="AK71" s="503" t="e">
        <f>(VLOOKUP($N71,Lookup!$Z$4:$AA$13,2,FALSE)/Lookup!$Z$2)*VLOOKUP($C71,Model!$A$2:$E$22,5,FALSE)*VLOOKUP($C71,Model!$A$2:$P$22,16,FALSE)</f>
        <v>#N/A</v>
      </c>
      <c r="AL71" s="503" t="e">
        <f>(VLOOKUP($O71,Lookup!$AB$4:$AC$13,2,FALSE)/Lookup!$AB$2)*VLOOKUP($C71,Model!$A$2:$E$22,5,FALSE)*VLOOKUP($C71,Model!$A$2:$Q$22,17,FALSE)</f>
        <v>#N/A</v>
      </c>
      <c r="AM71" s="503" t="e">
        <f>(VLOOKUP($P71,Lookup!$T$4:$U$8,2,FALSE)/Lookup!$T$2)*VLOOKUP($C71,Model!$A$2:$E$22,5,FALSE)*VLOOKUP($C71,Model!$A$2:$R$22,18,FALSE)</f>
        <v>#N/A</v>
      </c>
      <c r="AN71" s="503" t="e">
        <f>(VLOOKUP($Q71,Lookup!$AD$4:$AE$13,2,FALSE)/Lookup!$AD$2)*VLOOKUP($C71,Model!$A$2:$E$22,5,FALSE)*VLOOKUP($C71,Model!$A$2:$S$22,19,FALSE)</f>
        <v>#N/A</v>
      </c>
      <c r="AO71" s="503" t="e">
        <f>(VLOOKUP($R71,Lookup!$AF$4:$AG$8,2,FALSE)/Lookup!$AF$2)*VLOOKUP($C71,Model!$A$2:$E$22,5,FALSE)*VLOOKUP($C71,Model!$A$2:$T$22,20,FALSE)</f>
        <v>#N/A</v>
      </c>
      <c r="AP71" s="503" t="e">
        <f>(VLOOKUP($S71,Lookup!$AH$4:$AI$9,2,FALSE)/Lookup!$AH$2)*VLOOKUP($C71,Model!$A$2:$E$22,5,FALSE)*VLOOKUP($C71,Model!$A$2:$U$22,21,FALSE)</f>
        <v>#N/A</v>
      </c>
      <c r="AQ71" s="503" t="e">
        <f>(VLOOKUP($T71,Lookup!$AJ$4:$AK$12,2,FALSE)/Lookup!$AJ$2)*VLOOKUP($C71,Model!$A$2:$E$22,5,FALSE)*VLOOKUP($C71,Model!$A$2:$V$22,22,FALSE)</f>
        <v>#N/A</v>
      </c>
    </row>
    <row r="72" spans="1:43" x14ac:dyDescent="0.25">
      <c r="A72" s="69"/>
      <c r="B72" s="69"/>
      <c r="C72" s="69"/>
      <c r="D72" s="69"/>
      <c r="E72" s="69"/>
      <c r="F72" s="69"/>
      <c r="G72" s="69"/>
      <c r="H72" s="69"/>
      <c r="I72" s="70"/>
      <c r="J72" s="69"/>
      <c r="K72" s="69"/>
      <c r="L72" s="69"/>
      <c r="M72" s="69"/>
      <c r="N72" s="69"/>
      <c r="O72" s="72"/>
      <c r="P72" s="69"/>
      <c r="Q72" s="69"/>
      <c r="R72" s="69"/>
      <c r="S72" s="69"/>
      <c r="T72" s="69"/>
      <c r="U72" s="503">
        <f t="shared" ca="1" si="2"/>
        <v>0</v>
      </c>
      <c r="V72" s="508">
        <f t="shared" ca="1" si="3"/>
        <v>0</v>
      </c>
      <c r="W72" s="506"/>
      <c r="X72" s="506"/>
      <c r="Y72" s="506"/>
      <c r="Z72" s="502" t="e">
        <f>VLOOKUP($C72,Model!$A$2:$D$22,2,FALSE)</f>
        <v>#N/A</v>
      </c>
      <c r="AA72" s="503" t="e">
        <f>(VLOOKUP($D72,Lookup!$C$4:$D$36,2,FALSE)/Lookup!$C$2)*VLOOKUP($C72,Model!$A$2:$E$22,5,FALSE)*VLOOKUP($C72,Model!$A$2:$G$22,7,FALSE)</f>
        <v>#N/A</v>
      </c>
      <c r="AB72" s="503" t="e">
        <f>(VLOOKUP($E72,Lookup!$F$4:$G$8,2,FALSE)/Lookup!$F$2)*VLOOKUP($C72,Model!$A$2:$E$22,5,FALSE)*VLOOKUP($C72,Model!$A$2:$H$22,8,FALSE)</f>
        <v>#N/A</v>
      </c>
      <c r="AC72" s="503" t="e">
        <f>(VLOOKUP($F72,Lookup!$H$4:$I$26,2,FALSE)/Lookup!$H$2)*VLOOKUP($C72,Model!$A$2:$E$22,5,FALSE)*VLOOKUP($C72,Model!$A$2:$I$22,9,FALSE)</f>
        <v>#N/A</v>
      </c>
      <c r="AD72" s="503" t="e">
        <f>(VLOOKUP($G72,Lookup!$J$4:$K$34,2,FALSE)/Lookup!$J$2)*VLOOKUP($C72,Model!$A$2:$E$22,5,FALSE)*VLOOKUP($C72,Model!$A$2:$J$22,10,FALSE)</f>
        <v>#N/A</v>
      </c>
      <c r="AE72" s="503" t="e">
        <f>(VLOOKUP($H72,Lookup!$L$4:$M$15,2,FALSE)/Lookup!$L$2)*VLOOKUP($C72,Model!$A$2:$E$22,5,FALSE)*VLOOKUP($C72,Model!$A$2:$K$22,11,FALSE)</f>
        <v>#N/A</v>
      </c>
      <c r="AF72" s="503" t="e">
        <f ca="1">_xlfn.SWITCH(VLOOKUP($C72,Model!$A$2:$F$22,6,FALSE),8,(VLOOKUP($I72,Lookup!$N$17:$O$24,2,FALSE)/Lookup!$L$2)*VLOOKUP($C72,Model!$A$2:$E$22,5,FALSE)*VLOOKUP($C72,Model!$A$2:$K$22,11,FALSE),(VLOOKUP($I72,Lookup!$N$4:$O$15,2,FALSE)/Lookup!$L$2)*VLOOKUP($C72,Model!$A$2:$E$22,5,FALSE)*VLOOKUP($C72,Model!$A$2:$K$22,11,FALSE))</f>
        <v>#NAME?</v>
      </c>
      <c r="AG72" s="503" t="e">
        <f>(VLOOKUP($J72,Lookup!$P$4:$Q$15,2,FALSE)/Lookup!$P$2)*VLOOKUP($C72,Model!$A$2:$E$22,5,FALSE)*VLOOKUP($C72,Model!$A$2:$L$22,12,FALSE)</f>
        <v>#N/A</v>
      </c>
      <c r="AH72" s="503" t="e">
        <f ca="1">_xlfn.SWITCH(VLOOKUP($C72,Model!$A$2:$F$22,6,FALSE),8,(VLOOKUP($K72,Lookup!$R$15:$S$23,2,FALSE)/Lookup!$R$2)*VLOOKUP($C72,Model!$A$2:$E$22,5,FALSE)*VLOOKUP($C72,Model!$A$2:$M$22,13,FALSE),(VLOOKUP($K72,Lookup!$R$4:$S$12,2,FALSE)/Lookup!$R$2)*VLOOKUP($C72,Model!$A$2:$E$22,5,FALSE)*VLOOKUP($C72,Model!$A$2:$M$22,13,FALSE))</f>
        <v>#NAME?</v>
      </c>
      <c r="AI72" s="503" t="e">
        <f>(VLOOKUP($L72,Lookup!$V$4:$W$12,2,FALSE)/Lookup!$V$2)*VLOOKUP($C72,Model!$A$2:$E$22,5,FALSE)*VLOOKUP($C72,Model!$A$2:$N$22,14,FALSE)</f>
        <v>#N/A</v>
      </c>
      <c r="AJ72" s="503" t="e">
        <f>(VLOOKUP($M72,Lookup!$X$4:$Y$10,2,FALSE)/Lookup!$X$2)*VLOOKUP($C72,Model!$A$2:$E$22,5,FALSE)*VLOOKUP($C72,Model!$A$2:$O$22,15,FALSE)</f>
        <v>#N/A</v>
      </c>
      <c r="AK72" s="503" t="e">
        <f>(VLOOKUP($N72,Lookup!$Z$4:$AA$13,2,FALSE)/Lookup!$Z$2)*VLOOKUP($C72,Model!$A$2:$E$22,5,FALSE)*VLOOKUP($C72,Model!$A$2:$P$22,16,FALSE)</f>
        <v>#N/A</v>
      </c>
      <c r="AL72" s="503" t="e">
        <f>(VLOOKUP($O72,Lookup!$AB$4:$AC$13,2,FALSE)/Lookup!$AB$2)*VLOOKUP($C72,Model!$A$2:$E$22,5,FALSE)*VLOOKUP($C72,Model!$A$2:$Q$22,17,FALSE)</f>
        <v>#N/A</v>
      </c>
      <c r="AM72" s="503" t="e">
        <f>(VLOOKUP($P72,Lookup!$T$4:$U$8,2,FALSE)/Lookup!$T$2)*VLOOKUP($C72,Model!$A$2:$E$22,5,FALSE)*VLOOKUP($C72,Model!$A$2:$R$22,18,FALSE)</f>
        <v>#N/A</v>
      </c>
      <c r="AN72" s="503" t="e">
        <f>(VLOOKUP($Q72,Lookup!$AD$4:$AE$13,2,FALSE)/Lookup!$AD$2)*VLOOKUP($C72,Model!$A$2:$E$22,5,FALSE)*VLOOKUP($C72,Model!$A$2:$S$22,19,FALSE)</f>
        <v>#N/A</v>
      </c>
      <c r="AO72" s="503" t="e">
        <f>(VLOOKUP($R72,Lookup!$AF$4:$AG$8,2,FALSE)/Lookup!$AF$2)*VLOOKUP($C72,Model!$A$2:$E$22,5,FALSE)*VLOOKUP($C72,Model!$A$2:$T$22,20,FALSE)</f>
        <v>#N/A</v>
      </c>
      <c r="AP72" s="503" t="e">
        <f>(VLOOKUP($S72,Lookup!$AH$4:$AI$9,2,FALSE)/Lookup!$AH$2)*VLOOKUP($C72,Model!$A$2:$E$22,5,FALSE)*VLOOKUP($C72,Model!$A$2:$U$22,21,FALSE)</f>
        <v>#N/A</v>
      </c>
      <c r="AQ72" s="503" t="e">
        <f>(VLOOKUP($T72,Lookup!$AJ$4:$AK$12,2,FALSE)/Lookup!$AJ$2)*VLOOKUP($C72,Model!$A$2:$E$22,5,FALSE)*VLOOKUP($C72,Model!$A$2:$V$22,22,FALSE)</f>
        <v>#N/A</v>
      </c>
    </row>
    <row r="73" spans="1:43" x14ac:dyDescent="0.25">
      <c r="A73" s="69"/>
      <c r="B73" s="69"/>
      <c r="C73" s="69"/>
      <c r="D73" s="69"/>
      <c r="E73" s="69"/>
      <c r="F73" s="69"/>
      <c r="G73" s="69"/>
      <c r="H73" s="69"/>
      <c r="I73" s="70"/>
      <c r="J73" s="69"/>
      <c r="K73" s="69"/>
      <c r="L73" s="69"/>
      <c r="M73" s="69"/>
      <c r="N73" s="69"/>
      <c r="O73" s="72"/>
      <c r="P73" s="69"/>
      <c r="Q73" s="69"/>
      <c r="R73" s="69"/>
      <c r="S73" s="69"/>
      <c r="T73" s="69"/>
      <c r="U73" s="503">
        <f t="shared" ca="1" si="2"/>
        <v>0</v>
      </c>
      <c r="V73" s="508">
        <f t="shared" ca="1" si="3"/>
        <v>0</v>
      </c>
      <c r="W73" s="506"/>
      <c r="X73" s="506"/>
      <c r="Y73" s="506"/>
      <c r="Z73" s="502" t="e">
        <f>VLOOKUP($C73,Model!$A$2:$D$22,2,FALSE)</f>
        <v>#N/A</v>
      </c>
      <c r="AA73" s="503" t="e">
        <f>(VLOOKUP($D73,Lookup!$C$4:$D$36,2,FALSE)/Lookup!$C$2)*VLOOKUP($C73,Model!$A$2:$E$22,5,FALSE)*VLOOKUP($C73,Model!$A$2:$G$22,7,FALSE)</f>
        <v>#N/A</v>
      </c>
      <c r="AB73" s="503" t="e">
        <f>(VLOOKUP($E73,Lookup!$F$4:$G$8,2,FALSE)/Lookup!$F$2)*VLOOKUP($C73,Model!$A$2:$E$22,5,FALSE)*VLOOKUP($C73,Model!$A$2:$H$22,8,FALSE)</f>
        <v>#N/A</v>
      </c>
      <c r="AC73" s="503" t="e">
        <f>(VLOOKUP($F73,Lookup!$H$4:$I$26,2,FALSE)/Lookup!$H$2)*VLOOKUP($C73,Model!$A$2:$E$22,5,FALSE)*VLOOKUP($C73,Model!$A$2:$I$22,9,FALSE)</f>
        <v>#N/A</v>
      </c>
      <c r="AD73" s="503" t="e">
        <f>(VLOOKUP($G73,Lookup!$J$4:$K$34,2,FALSE)/Lookup!$J$2)*VLOOKUP($C73,Model!$A$2:$E$22,5,FALSE)*VLOOKUP($C73,Model!$A$2:$J$22,10,FALSE)</f>
        <v>#N/A</v>
      </c>
      <c r="AE73" s="503" t="e">
        <f>(VLOOKUP($H73,Lookup!$L$4:$M$15,2,FALSE)/Lookup!$L$2)*VLOOKUP($C73,Model!$A$2:$E$22,5,FALSE)*VLOOKUP($C73,Model!$A$2:$K$22,11,FALSE)</f>
        <v>#N/A</v>
      </c>
      <c r="AF73" s="503" t="e">
        <f ca="1">_xlfn.SWITCH(VLOOKUP($C73,Model!$A$2:$F$22,6,FALSE),8,(VLOOKUP($I73,Lookup!$N$17:$O$24,2,FALSE)/Lookup!$L$2)*VLOOKUP($C73,Model!$A$2:$E$22,5,FALSE)*VLOOKUP($C73,Model!$A$2:$K$22,11,FALSE),(VLOOKUP($I73,Lookup!$N$4:$O$15,2,FALSE)/Lookup!$L$2)*VLOOKUP($C73,Model!$A$2:$E$22,5,FALSE)*VLOOKUP($C73,Model!$A$2:$K$22,11,FALSE))</f>
        <v>#NAME?</v>
      </c>
      <c r="AG73" s="503" t="e">
        <f>(VLOOKUP($J73,Lookup!$P$4:$Q$15,2,FALSE)/Lookup!$P$2)*VLOOKUP($C73,Model!$A$2:$E$22,5,FALSE)*VLOOKUP($C73,Model!$A$2:$L$22,12,FALSE)</f>
        <v>#N/A</v>
      </c>
      <c r="AH73" s="503" t="e">
        <f ca="1">_xlfn.SWITCH(VLOOKUP($C73,Model!$A$2:$F$22,6,FALSE),8,(VLOOKUP($K73,Lookup!$R$15:$S$23,2,FALSE)/Lookup!$R$2)*VLOOKUP($C73,Model!$A$2:$E$22,5,FALSE)*VLOOKUP($C73,Model!$A$2:$M$22,13,FALSE),(VLOOKUP($K73,Lookup!$R$4:$S$12,2,FALSE)/Lookup!$R$2)*VLOOKUP($C73,Model!$A$2:$E$22,5,FALSE)*VLOOKUP($C73,Model!$A$2:$M$22,13,FALSE))</f>
        <v>#NAME?</v>
      </c>
      <c r="AI73" s="503" t="e">
        <f>(VLOOKUP($L73,Lookup!$V$4:$W$12,2,FALSE)/Lookup!$V$2)*VLOOKUP($C73,Model!$A$2:$E$22,5,FALSE)*VLOOKUP($C73,Model!$A$2:$N$22,14,FALSE)</f>
        <v>#N/A</v>
      </c>
      <c r="AJ73" s="503" t="e">
        <f>(VLOOKUP($M73,Lookup!$X$4:$Y$10,2,FALSE)/Lookup!$X$2)*VLOOKUP($C73,Model!$A$2:$E$22,5,FALSE)*VLOOKUP($C73,Model!$A$2:$O$22,15,FALSE)</f>
        <v>#N/A</v>
      </c>
      <c r="AK73" s="503" t="e">
        <f>(VLOOKUP($N73,Lookup!$Z$4:$AA$13,2,FALSE)/Lookup!$Z$2)*VLOOKUP($C73,Model!$A$2:$E$22,5,FALSE)*VLOOKUP($C73,Model!$A$2:$P$22,16,FALSE)</f>
        <v>#N/A</v>
      </c>
      <c r="AL73" s="503" t="e">
        <f>(VLOOKUP($O73,Lookup!$AB$4:$AC$13,2,FALSE)/Lookup!$AB$2)*VLOOKUP($C73,Model!$A$2:$E$22,5,FALSE)*VLOOKUP($C73,Model!$A$2:$Q$22,17,FALSE)</f>
        <v>#N/A</v>
      </c>
      <c r="AM73" s="503" t="e">
        <f>(VLOOKUP($P73,Lookup!$T$4:$U$8,2,FALSE)/Lookup!$T$2)*VLOOKUP($C73,Model!$A$2:$E$22,5,FALSE)*VLOOKUP($C73,Model!$A$2:$R$22,18,FALSE)</f>
        <v>#N/A</v>
      </c>
      <c r="AN73" s="503" t="e">
        <f>(VLOOKUP($Q73,Lookup!$AD$4:$AE$13,2,FALSE)/Lookup!$AD$2)*VLOOKUP($C73,Model!$A$2:$E$22,5,FALSE)*VLOOKUP($C73,Model!$A$2:$S$22,19,FALSE)</f>
        <v>#N/A</v>
      </c>
      <c r="AO73" s="503" t="e">
        <f>(VLOOKUP($R73,Lookup!$AF$4:$AG$8,2,FALSE)/Lookup!$AF$2)*VLOOKUP($C73,Model!$A$2:$E$22,5,FALSE)*VLOOKUP($C73,Model!$A$2:$T$22,20,FALSE)</f>
        <v>#N/A</v>
      </c>
      <c r="AP73" s="503" t="e">
        <f>(VLOOKUP($S73,Lookup!$AH$4:$AI$9,2,FALSE)/Lookup!$AH$2)*VLOOKUP($C73,Model!$A$2:$E$22,5,FALSE)*VLOOKUP($C73,Model!$A$2:$U$22,21,FALSE)</f>
        <v>#N/A</v>
      </c>
      <c r="AQ73" s="503" t="e">
        <f>(VLOOKUP($T73,Lookup!$AJ$4:$AK$12,2,FALSE)/Lookup!$AJ$2)*VLOOKUP($C73,Model!$A$2:$E$22,5,FALSE)*VLOOKUP($C73,Model!$A$2:$V$22,22,FALSE)</f>
        <v>#N/A</v>
      </c>
    </row>
    <row r="74" spans="1:43" x14ac:dyDescent="0.25">
      <c r="A74" s="69"/>
      <c r="B74" s="69"/>
      <c r="C74" s="69"/>
      <c r="D74" s="69"/>
      <c r="E74" s="69"/>
      <c r="F74" s="69"/>
      <c r="G74" s="69"/>
      <c r="H74" s="69"/>
      <c r="I74" s="70"/>
      <c r="J74" s="69"/>
      <c r="K74" s="69"/>
      <c r="L74" s="69"/>
      <c r="M74" s="69"/>
      <c r="N74" s="69"/>
      <c r="O74" s="72"/>
      <c r="P74" s="69"/>
      <c r="Q74" s="69"/>
      <c r="R74" s="69"/>
      <c r="S74" s="69"/>
      <c r="T74" s="69"/>
      <c r="U74" s="503">
        <f t="shared" ca="1" si="2"/>
        <v>0</v>
      </c>
      <c r="V74" s="508">
        <f t="shared" ca="1" si="3"/>
        <v>0</v>
      </c>
      <c r="W74" s="506"/>
      <c r="X74" s="506"/>
      <c r="Y74" s="506"/>
      <c r="Z74" s="502" t="e">
        <f>VLOOKUP($C74,Model!$A$2:$D$22,2,FALSE)</f>
        <v>#N/A</v>
      </c>
      <c r="AA74" s="503" t="e">
        <f>(VLOOKUP($D74,Lookup!$C$4:$D$36,2,FALSE)/Lookup!$C$2)*VLOOKUP($C74,Model!$A$2:$E$22,5,FALSE)*VLOOKUP($C74,Model!$A$2:$G$22,7,FALSE)</f>
        <v>#N/A</v>
      </c>
      <c r="AB74" s="503" t="e">
        <f>(VLOOKUP($E74,Lookup!$F$4:$G$8,2,FALSE)/Lookup!$F$2)*VLOOKUP($C74,Model!$A$2:$E$22,5,FALSE)*VLOOKUP($C74,Model!$A$2:$H$22,8,FALSE)</f>
        <v>#N/A</v>
      </c>
      <c r="AC74" s="503" t="e">
        <f>(VLOOKUP($F74,Lookup!$H$4:$I$26,2,FALSE)/Lookup!$H$2)*VLOOKUP($C74,Model!$A$2:$E$22,5,FALSE)*VLOOKUP($C74,Model!$A$2:$I$22,9,FALSE)</f>
        <v>#N/A</v>
      </c>
      <c r="AD74" s="503" t="e">
        <f>(VLOOKUP($G74,Lookup!$J$4:$K$34,2,FALSE)/Lookup!$J$2)*VLOOKUP($C74,Model!$A$2:$E$22,5,FALSE)*VLOOKUP($C74,Model!$A$2:$J$22,10,FALSE)</f>
        <v>#N/A</v>
      </c>
      <c r="AE74" s="503" t="e">
        <f>(VLOOKUP($H74,Lookup!$L$4:$M$15,2,FALSE)/Lookup!$L$2)*VLOOKUP($C74,Model!$A$2:$E$22,5,FALSE)*VLOOKUP($C74,Model!$A$2:$K$22,11,FALSE)</f>
        <v>#N/A</v>
      </c>
      <c r="AF74" s="503" t="e">
        <f ca="1">_xlfn.SWITCH(VLOOKUP($C74,Model!$A$2:$F$22,6,FALSE),8,(VLOOKUP($I74,Lookup!$N$17:$O$24,2,FALSE)/Lookup!$L$2)*VLOOKUP($C74,Model!$A$2:$E$22,5,FALSE)*VLOOKUP($C74,Model!$A$2:$K$22,11,FALSE),(VLOOKUP($I74,Lookup!$N$4:$O$15,2,FALSE)/Lookup!$L$2)*VLOOKUP($C74,Model!$A$2:$E$22,5,FALSE)*VLOOKUP($C74,Model!$A$2:$K$22,11,FALSE))</f>
        <v>#NAME?</v>
      </c>
      <c r="AG74" s="503" t="e">
        <f>(VLOOKUP($J74,Lookup!$P$4:$Q$15,2,FALSE)/Lookup!$P$2)*VLOOKUP($C74,Model!$A$2:$E$22,5,FALSE)*VLOOKUP($C74,Model!$A$2:$L$22,12,FALSE)</f>
        <v>#N/A</v>
      </c>
      <c r="AH74" s="503" t="e">
        <f ca="1">_xlfn.SWITCH(VLOOKUP($C74,Model!$A$2:$F$22,6,FALSE),8,(VLOOKUP($K74,Lookup!$R$15:$S$23,2,FALSE)/Lookup!$R$2)*VLOOKUP($C74,Model!$A$2:$E$22,5,FALSE)*VLOOKUP($C74,Model!$A$2:$M$22,13,FALSE),(VLOOKUP($K74,Lookup!$R$4:$S$12,2,FALSE)/Lookup!$R$2)*VLOOKUP($C74,Model!$A$2:$E$22,5,FALSE)*VLOOKUP($C74,Model!$A$2:$M$22,13,FALSE))</f>
        <v>#NAME?</v>
      </c>
      <c r="AI74" s="503" t="e">
        <f>(VLOOKUP($L74,Lookup!$V$4:$W$12,2,FALSE)/Lookup!$V$2)*VLOOKUP($C74,Model!$A$2:$E$22,5,FALSE)*VLOOKUP($C74,Model!$A$2:$N$22,14,FALSE)</f>
        <v>#N/A</v>
      </c>
      <c r="AJ74" s="503" t="e">
        <f>(VLOOKUP($M74,Lookup!$X$4:$Y$10,2,FALSE)/Lookup!$X$2)*VLOOKUP($C74,Model!$A$2:$E$22,5,FALSE)*VLOOKUP($C74,Model!$A$2:$O$22,15,FALSE)</f>
        <v>#N/A</v>
      </c>
      <c r="AK74" s="503" t="e">
        <f>(VLOOKUP($N74,Lookup!$Z$4:$AA$13,2,FALSE)/Lookup!$Z$2)*VLOOKUP($C74,Model!$A$2:$E$22,5,FALSE)*VLOOKUP($C74,Model!$A$2:$P$22,16,FALSE)</f>
        <v>#N/A</v>
      </c>
      <c r="AL74" s="503" t="e">
        <f>(VLOOKUP($O74,Lookup!$AB$4:$AC$13,2,FALSE)/Lookup!$AB$2)*VLOOKUP($C74,Model!$A$2:$E$22,5,FALSE)*VLOOKUP($C74,Model!$A$2:$Q$22,17,FALSE)</f>
        <v>#N/A</v>
      </c>
      <c r="AM74" s="503" t="e">
        <f>(VLOOKUP($P74,Lookup!$T$4:$U$8,2,FALSE)/Lookup!$T$2)*VLOOKUP($C74,Model!$A$2:$E$22,5,FALSE)*VLOOKUP($C74,Model!$A$2:$R$22,18,FALSE)</f>
        <v>#N/A</v>
      </c>
      <c r="AN74" s="503" t="e">
        <f>(VLOOKUP($Q74,Lookup!$AD$4:$AE$13,2,FALSE)/Lookup!$AD$2)*VLOOKUP($C74,Model!$A$2:$E$22,5,FALSE)*VLOOKUP($C74,Model!$A$2:$S$22,19,FALSE)</f>
        <v>#N/A</v>
      </c>
      <c r="AO74" s="503" t="e">
        <f>(VLOOKUP($R74,Lookup!$AF$4:$AG$8,2,FALSE)/Lookup!$AF$2)*VLOOKUP($C74,Model!$A$2:$E$22,5,FALSE)*VLOOKUP($C74,Model!$A$2:$T$22,20,FALSE)</f>
        <v>#N/A</v>
      </c>
      <c r="AP74" s="503" t="e">
        <f>(VLOOKUP($S74,Lookup!$AH$4:$AI$9,2,FALSE)/Lookup!$AH$2)*VLOOKUP($C74,Model!$A$2:$E$22,5,FALSE)*VLOOKUP($C74,Model!$A$2:$U$22,21,FALSE)</f>
        <v>#N/A</v>
      </c>
      <c r="AQ74" s="503" t="e">
        <f>(VLOOKUP($T74,Lookup!$AJ$4:$AK$12,2,FALSE)/Lookup!$AJ$2)*VLOOKUP($C74,Model!$A$2:$E$22,5,FALSE)*VLOOKUP($C74,Model!$A$2:$V$22,22,FALSE)</f>
        <v>#N/A</v>
      </c>
    </row>
    <row r="75" spans="1:43" x14ac:dyDescent="0.25">
      <c r="A75" s="69"/>
      <c r="B75" s="69"/>
      <c r="C75" s="69"/>
      <c r="D75" s="69"/>
      <c r="E75" s="69"/>
      <c r="F75" s="69"/>
      <c r="G75" s="69"/>
      <c r="H75" s="69"/>
      <c r="I75" s="70"/>
      <c r="J75" s="69"/>
      <c r="K75" s="69"/>
      <c r="L75" s="69"/>
      <c r="M75" s="69"/>
      <c r="N75" s="69"/>
      <c r="O75" s="72"/>
      <c r="P75" s="69"/>
      <c r="Q75" s="69"/>
      <c r="R75" s="69"/>
      <c r="S75" s="69"/>
      <c r="T75" s="69"/>
      <c r="U75" s="503">
        <f t="shared" ca="1" si="2"/>
        <v>0</v>
      </c>
      <c r="V75" s="508">
        <f t="shared" ca="1" si="3"/>
        <v>0</v>
      </c>
      <c r="W75" s="506"/>
      <c r="X75" s="506"/>
      <c r="Y75" s="506"/>
      <c r="Z75" s="502" t="e">
        <f>VLOOKUP($C75,Model!$A$2:$D$22,2,FALSE)</f>
        <v>#N/A</v>
      </c>
      <c r="AA75" s="503" t="e">
        <f>(VLOOKUP($D75,Lookup!$C$4:$D$36,2,FALSE)/Lookup!$C$2)*VLOOKUP($C75,Model!$A$2:$E$22,5,FALSE)*VLOOKUP($C75,Model!$A$2:$G$22,7,FALSE)</f>
        <v>#N/A</v>
      </c>
      <c r="AB75" s="503" t="e">
        <f>(VLOOKUP($E75,Lookup!$F$4:$G$8,2,FALSE)/Lookup!$F$2)*VLOOKUP($C75,Model!$A$2:$E$22,5,FALSE)*VLOOKUP($C75,Model!$A$2:$H$22,8,FALSE)</f>
        <v>#N/A</v>
      </c>
      <c r="AC75" s="503" t="e">
        <f>(VLOOKUP($F75,Lookup!$H$4:$I$26,2,FALSE)/Lookup!$H$2)*VLOOKUP($C75,Model!$A$2:$E$22,5,FALSE)*VLOOKUP($C75,Model!$A$2:$I$22,9,FALSE)</f>
        <v>#N/A</v>
      </c>
      <c r="AD75" s="503" t="e">
        <f>(VLOOKUP($G75,Lookup!$J$4:$K$34,2,FALSE)/Lookup!$J$2)*VLOOKUP($C75,Model!$A$2:$E$22,5,FALSE)*VLOOKUP($C75,Model!$A$2:$J$22,10,FALSE)</f>
        <v>#N/A</v>
      </c>
      <c r="AE75" s="503" t="e">
        <f>(VLOOKUP($H75,Lookup!$L$4:$M$15,2,FALSE)/Lookup!$L$2)*VLOOKUP($C75,Model!$A$2:$E$22,5,FALSE)*VLOOKUP($C75,Model!$A$2:$K$22,11,FALSE)</f>
        <v>#N/A</v>
      </c>
      <c r="AF75" s="503" t="e">
        <f ca="1">_xlfn.SWITCH(VLOOKUP($C75,Model!$A$2:$F$22,6,FALSE),8,(VLOOKUP($I75,Lookup!$N$17:$O$24,2,FALSE)/Lookup!$L$2)*VLOOKUP($C75,Model!$A$2:$E$22,5,FALSE)*VLOOKUP($C75,Model!$A$2:$K$22,11,FALSE),(VLOOKUP($I75,Lookup!$N$4:$O$15,2,FALSE)/Lookup!$L$2)*VLOOKUP($C75,Model!$A$2:$E$22,5,FALSE)*VLOOKUP($C75,Model!$A$2:$K$22,11,FALSE))</f>
        <v>#NAME?</v>
      </c>
      <c r="AG75" s="503" t="e">
        <f>(VLOOKUP($J75,Lookup!$P$4:$Q$15,2,FALSE)/Lookup!$P$2)*VLOOKUP($C75,Model!$A$2:$E$22,5,FALSE)*VLOOKUP($C75,Model!$A$2:$L$22,12,FALSE)</f>
        <v>#N/A</v>
      </c>
      <c r="AH75" s="503" t="e">
        <f ca="1">_xlfn.SWITCH(VLOOKUP($C75,Model!$A$2:$F$22,6,FALSE),8,(VLOOKUP($K75,Lookup!$R$15:$S$23,2,FALSE)/Lookup!$R$2)*VLOOKUP($C75,Model!$A$2:$E$22,5,FALSE)*VLOOKUP($C75,Model!$A$2:$M$22,13,FALSE),(VLOOKUP($K75,Lookup!$R$4:$S$12,2,FALSE)/Lookup!$R$2)*VLOOKUP($C75,Model!$A$2:$E$22,5,FALSE)*VLOOKUP($C75,Model!$A$2:$M$22,13,FALSE))</f>
        <v>#NAME?</v>
      </c>
      <c r="AI75" s="503" t="e">
        <f>(VLOOKUP($L75,Lookup!$V$4:$W$12,2,FALSE)/Lookup!$V$2)*VLOOKUP($C75,Model!$A$2:$E$22,5,FALSE)*VLOOKUP($C75,Model!$A$2:$N$22,14,FALSE)</f>
        <v>#N/A</v>
      </c>
      <c r="AJ75" s="503" t="e">
        <f>(VLOOKUP($M75,Lookup!$X$4:$Y$10,2,FALSE)/Lookup!$X$2)*VLOOKUP($C75,Model!$A$2:$E$22,5,FALSE)*VLOOKUP($C75,Model!$A$2:$O$22,15,FALSE)</f>
        <v>#N/A</v>
      </c>
      <c r="AK75" s="503" t="e">
        <f>(VLOOKUP($N75,Lookup!$Z$4:$AA$13,2,FALSE)/Lookup!$Z$2)*VLOOKUP($C75,Model!$A$2:$E$22,5,FALSE)*VLOOKUP($C75,Model!$A$2:$P$22,16,FALSE)</f>
        <v>#N/A</v>
      </c>
      <c r="AL75" s="503" t="e">
        <f>(VLOOKUP($O75,Lookup!$AB$4:$AC$13,2,FALSE)/Lookup!$AB$2)*VLOOKUP($C75,Model!$A$2:$E$22,5,FALSE)*VLOOKUP($C75,Model!$A$2:$Q$22,17,FALSE)</f>
        <v>#N/A</v>
      </c>
      <c r="AM75" s="503" t="e">
        <f>(VLOOKUP($P75,Lookup!$T$4:$U$8,2,FALSE)/Lookup!$T$2)*VLOOKUP($C75,Model!$A$2:$E$22,5,FALSE)*VLOOKUP($C75,Model!$A$2:$R$22,18,FALSE)</f>
        <v>#N/A</v>
      </c>
      <c r="AN75" s="503" t="e">
        <f>(VLOOKUP($Q75,Lookup!$AD$4:$AE$13,2,FALSE)/Lookup!$AD$2)*VLOOKUP($C75,Model!$A$2:$E$22,5,FALSE)*VLOOKUP($C75,Model!$A$2:$S$22,19,FALSE)</f>
        <v>#N/A</v>
      </c>
      <c r="AO75" s="503" t="e">
        <f>(VLOOKUP($R75,Lookup!$AF$4:$AG$8,2,FALSE)/Lookup!$AF$2)*VLOOKUP($C75,Model!$A$2:$E$22,5,FALSE)*VLOOKUP($C75,Model!$A$2:$T$22,20,FALSE)</f>
        <v>#N/A</v>
      </c>
      <c r="AP75" s="503" t="e">
        <f>(VLOOKUP($S75,Lookup!$AH$4:$AI$9,2,FALSE)/Lookup!$AH$2)*VLOOKUP($C75,Model!$A$2:$E$22,5,FALSE)*VLOOKUP($C75,Model!$A$2:$U$22,21,FALSE)</f>
        <v>#N/A</v>
      </c>
      <c r="AQ75" s="503" t="e">
        <f>(VLOOKUP($T75,Lookup!$AJ$4:$AK$12,2,FALSE)/Lookup!$AJ$2)*VLOOKUP($C75,Model!$A$2:$E$22,5,FALSE)*VLOOKUP($C75,Model!$A$2:$V$22,22,FALSE)</f>
        <v>#N/A</v>
      </c>
    </row>
    <row r="76" spans="1:43" x14ac:dyDescent="0.25">
      <c r="A76" s="69"/>
      <c r="B76" s="69"/>
      <c r="C76" s="69"/>
      <c r="D76" s="69"/>
      <c r="E76" s="69"/>
      <c r="F76" s="69"/>
      <c r="G76" s="69"/>
      <c r="H76" s="69"/>
      <c r="I76" s="70"/>
      <c r="J76" s="69"/>
      <c r="K76" s="69"/>
      <c r="L76" s="69"/>
      <c r="M76" s="69"/>
      <c r="N76" s="69"/>
      <c r="O76" s="72"/>
      <c r="P76" s="69"/>
      <c r="Q76" s="69"/>
      <c r="R76" s="69"/>
      <c r="S76" s="69"/>
      <c r="T76" s="69"/>
      <c r="U76" s="503">
        <f t="shared" ref="U76:U139" ca="1" si="4">IFERROR(AA76,0)+IFERROR(AB76,0)+IFERROR(AC76,0)+IFERROR(AD76,0)+IFERROR(MAX(IFERROR(AE76,0),IFERROR(AF76,0)),0)+IFERROR(AG76,0)+IFERROR(AH76,0)+IFERROR(AI76,0)+IFERROR(AJ76,0)+IFERROR(AK76,0)+IFERROR(AL76,0)+IFERROR(AM76,0)+IFERROR(AN76,0)+IFERROR(AO76,0)+IFERROR(AP76,0)+IFERROR(AQ76,0)</f>
        <v>0</v>
      </c>
      <c r="V76" s="508">
        <f t="shared" ca="1" si="3"/>
        <v>0</v>
      </c>
      <c r="W76" s="506"/>
      <c r="X76" s="506"/>
      <c r="Y76" s="506"/>
      <c r="Z76" s="502" t="e">
        <f>VLOOKUP($C76,Model!$A$2:$D$22,2,FALSE)</f>
        <v>#N/A</v>
      </c>
      <c r="AA76" s="503" t="e">
        <f>(VLOOKUP($D76,Lookup!$C$4:$D$36,2,FALSE)/Lookup!$C$2)*VLOOKUP($C76,Model!$A$2:$E$22,5,FALSE)*VLOOKUP($C76,Model!$A$2:$G$22,7,FALSE)</f>
        <v>#N/A</v>
      </c>
      <c r="AB76" s="503" t="e">
        <f>(VLOOKUP($E76,Lookup!$F$4:$G$8,2,FALSE)/Lookup!$F$2)*VLOOKUP($C76,Model!$A$2:$E$22,5,FALSE)*VLOOKUP($C76,Model!$A$2:$H$22,8,FALSE)</f>
        <v>#N/A</v>
      </c>
      <c r="AC76" s="503" t="e">
        <f>(VLOOKUP($F76,Lookup!$H$4:$I$26,2,FALSE)/Lookup!$H$2)*VLOOKUP($C76,Model!$A$2:$E$22,5,FALSE)*VLOOKUP($C76,Model!$A$2:$I$22,9,FALSE)</f>
        <v>#N/A</v>
      </c>
      <c r="AD76" s="503" t="e">
        <f>(VLOOKUP($G76,Lookup!$J$4:$K$34,2,FALSE)/Lookup!$J$2)*VLOOKUP($C76,Model!$A$2:$E$22,5,FALSE)*VLOOKUP($C76,Model!$A$2:$J$22,10,FALSE)</f>
        <v>#N/A</v>
      </c>
      <c r="AE76" s="503" t="e">
        <f>(VLOOKUP($H76,Lookup!$L$4:$M$15,2,FALSE)/Lookup!$L$2)*VLOOKUP($C76,Model!$A$2:$E$22,5,FALSE)*VLOOKUP($C76,Model!$A$2:$K$22,11,FALSE)</f>
        <v>#N/A</v>
      </c>
      <c r="AF76" s="503" t="e">
        <f ca="1">_xlfn.SWITCH(VLOOKUP($C76,Model!$A$2:$F$22,6,FALSE),8,(VLOOKUP($I76,Lookup!$N$17:$O$24,2,FALSE)/Lookup!$L$2)*VLOOKUP($C76,Model!$A$2:$E$22,5,FALSE)*VLOOKUP($C76,Model!$A$2:$K$22,11,FALSE),(VLOOKUP($I76,Lookup!$N$4:$O$15,2,FALSE)/Lookup!$L$2)*VLOOKUP($C76,Model!$A$2:$E$22,5,FALSE)*VLOOKUP($C76,Model!$A$2:$K$22,11,FALSE))</f>
        <v>#NAME?</v>
      </c>
      <c r="AG76" s="503" t="e">
        <f>(VLOOKUP($J76,Lookup!$P$4:$Q$15,2,FALSE)/Lookup!$P$2)*VLOOKUP($C76,Model!$A$2:$E$22,5,FALSE)*VLOOKUP($C76,Model!$A$2:$L$22,12,FALSE)</f>
        <v>#N/A</v>
      </c>
      <c r="AH76" s="503" t="e">
        <f ca="1">_xlfn.SWITCH(VLOOKUP($C76,Model!$A$2:$F$22,6,FALSE),8,(VLOOKUP($K76,Lookup!$R$15:$S$23,2,FALSE)/Lookup!$R$2)*VLOOKUP($C76,Model!$A$2:$E$22,5,FALSE)*VLOOKUP($C76,Model!$A$2:$M$22,13,FALSE),(VLOOKUP($K76,Lookup!$R$4:$S$12,2,FALSE)/Lookup!$R$2)*VLOOKUP($C76,Model!$A$2:$E$22,5,FALSE)*VLOOKUP($C76,Model!$A$2:$M$22,13,FALSE))</f>
        <v>#NAME?</v>
      </c>
      <c r="AI76" s="503" t="e">
        <f>(VLOOKUP($L76,Lookup!$V$4:$W$12,2,FALSE)/Lookup!$V$2)*VLOOKUP($C76,Model!$A$2:$E$22,5,FALSE)*VLOOKUP($C76,Model!$A$2:$N$22,14,FALSE)</f>
        <v>#N/A</v>
      </c>
      <c r="AJ76" s="503" t="e">
        <f>(VLOOKUP($M76,Lookup!$X$4:$Y$10,2,FALSE)/Lookup!$X$2)*VLOOKUP($C76,Model!$A$2:$E$22,5,FALSE)*VLOOKUP($C76,Model!$A$2:$O$22,15,FALSE)</f>
        <v>#N/A</v>
      </c>
      <c r="AK76" s="503" t="e">
        <f>(VLOOKUP($N76,Lookup!$Z$4:$AA$13,2,FALSE)/Lookup!$Z$2)*VLOOKUP($C76,Model!$A$2:$E$22,5,FALSE)*VLOOKUP($C76,Model!$A$2:$P$22,16,FALSE)</f>
        <v>#N/A</v>
      </c>
      <c r="AL76" s="503" t="e">
        <f>(VLOOKUP($O76,Lookup!$AB$4:$AC$13,2,FALSE)/Lookup!$AB$2)*VLOOKUP($C76,Model!$A$2:$E$22,5,FALSE)*VLOOKUP($C76,Model!$A$2:$Q$22,17,FALSE)</f>
        <v>#N/A</v>
      </c>
      <c r="AM76" s="503" t="e">
        <f>(VLOOKUP($P76,Lookup!$T$4:$U$8,2,FALSE)/Lookup!$T$2)*VLOOKUP($C76,Model!$A$2:$E$22,5,FALSE)*VLOOKUP($C76,Model!$A$2:$R$22,18,FALSE)</f>
        <v>#N/A</v>
      </c>
      <c r="AN76" s="503" t="e">
        <f>(VLOOKUP($Q76,Lookup!$AD$4:$AE$13,2,FALSE)/Lookup!$AD$2)*VLOOKUP($C76,Model!$A$2:$E$22,5,FALSE)*VLOOKUP($C76,Model!$A$2:$S$22,19,FALSE)</f>
        <v>#N/A</v>
      </c>
      <c r="AO76" s="503" t="e">
        <f>(VLOOKUP($R76,Lookup!$AF$4:$AG$8,2,FALSE)/Lookup!$AF$2)*VLOOKUP($C76,Model!$A$2:$E$22,5,FALSE)*VLOOKUP($C76,Model!$A$2:$T$22,20,FALSE)</f>
        <v>#N/A</v>
      </c>
      <c r="AP76" s="503" t="e">
        <f>(VLOOKUP($S76,Lookup!$AH$4:$AI$9,2,FALSE)/Lookup!$AH$2)*VLOOKUP($C76,Model!$A$2:$E$22,5,FALSE)*VLOOKUP($C76,Model!$A$2:$U$22,21,FALSE)</f>
        <v>#N/A</v>
      </c>
      <c r="AQ76" s="503" t="e">
        <f>(VLOOKUP($T76,Lookup!$AJ$4:$AK$12,2,FALSE)/Lookup!$AJ$2)*VLOOKUP($C76,Model!$A$2:$E$22,5,FALSE)*VLOOKUP($C76,Model!$A$2:$V$22,22,FALSE)</f>
        <v>#N/A</v>
      </c>
    </row>
    <row r="77" spans="1:43" x14ac:dyDescent="0.25">
      <c r="A77" s="69"/>
      <c r="B77" s="69"/>
      <c r="C77" s="69"/>
      <c r="D77" s="69"/>
      <c r="E77" s="69"/>
      <c r="F77" s="69"/>
      <c r="G77" s="69"/>
      <c r="H77" s="69"/>
      <c r="I77" s="70"/>
      <c r="J77" s="69"/>
      <c r="K77" s="69"/>
      <c r="L77" s="69"/>
      <c r="M77" s="69"/>
      <c r="N77" s="69"/>
      <c r="O77" s="72"/>
      <c r="P77" s="69"/>
      <c r="Q77" s="69"/>
      <c r="R77" s="69"/>
      <c r="S77" s="69"/>
      <c r="T77" s="69"/>
      <c r="U77" s="503">
        <f t="shared" ca="1" si="4"/>
        <v>0</v>
      </c>
      <c r="V77" s="508">
        <f t="shared" ca="1" si="3"/>
        <v>0</v>
      </c>
      <c r="W77" s="506"/>
      <c r="X77" s="506"/>
      <c r="Y77" s="506"/>
      <c r="Z77" s="502" t="e">
        <f>VLOOKUP($C77,Model!$A$2:$D$22,2,FALSE)</f>
        <v>#N/A</v>
      </c>
      <c r="AA77" s="503" t="e">
        <f>(VLOOKUP($D77,Lookup!$C$4:$D$36,2,FALSE)/Lookup!$C$2)*VLOOKUP($C77,Model!$A$2:$E$22,5,FALSE)*VLOOKUP($C77,Model!$A$2:$G$22,7,FALSE)</f>
        <v>#N/A</v>
      </c>
      <c r="AB77" s="503" t="e">
        <f>(VLOOKUP($E77,Lookup!$F$4:$G$8,2,FALSE)/Lookup!$F$2)*VLOOKUP($C77,Model!$A$2:$E$22,5,FALSE)*VLOOKUP($C77,Model!$A$2:$H$22,8,FALSE)</f>
        <v>#N/A</v>
      </c>
      <c r="AC77" s="503" t="e">
        <f>(VLOOKUP($F77,Lookup!$H$4:$I$26,2,FALSE)/Lookup!$H$2)*VLOOKUP($C77,Model!$A$2:$E$22,5,FALSE)*VLOOKUP($C77,Model!$A$2:$I$22,9,FALSE)</f>
        <v>#N/A</v>
      </c>
      <c r="AD77" s="503" t="e">
        <f>(VLOOKUP($G77,Lookup!$J$4:$K$34,2,FALSE)/Lookup!$J$2)*VLOOKUP($C77,Model!$A$2:$E$22,5,FALSE)*VLOOKUP($C77,Model!$A$2:$J$22,10,FALSE)</f>
        <v>#N/A</v>
      </c>
      <c r="AE77" s="503" t="e">
        <f>(VLOOKUP($H77,Lookup!$L$4:$M$15,2,FALSE)/Lookup!$L$2)*VLOOKUP($C77,Model!$A$2:$E$22,5,FALSE)*VLOOKUP($C77,Model!$A$2:$K$22,11,FALSE)</f>
        <v>#N/A</v>
      </c>
      <c r="AF77" s="503" t="e">
        <f ca="1">_xlfn.SWITCH(VLOOKUP($C77,Model!$A$2:$F$22,6,FALSE),8,(VLOOKUP($I77,Lookup!$N$17:$O$24,2,FALSE)/Lookup!$L$2)*VLOOKUP($C77,Model!$A$2:$E$22,5,FALSE)*VLOOKUP($C77,Model!$A$2:$K$22,11,FALSE),(VLOOKUP($I77,Lookup!$N$4:$O$15,2,FALSE)/Lookup!$L$2)*VLOOKUP($C77,Model!$A$2:$E$22,5,FALSE)*VLOOKUP($C77,Model!$A$2:$K$22,11,FALSE))</f>
        <v>#NAME?</v>
      </c>
      <c r="AG77" s="503" t="e">
        <f>(VLOOKUP($J77,Lookup!$P$4:$Q$15,2,FALSE)/Lookup!$P$2)*VLOOKUP($C77,Model!$A$2:$E$22,5,FALSE)*VLOOKUP($C77,Model!$A$2:$L$22,12,FALSE)</f>
        <v>#N/A</v>
      </c>
      <c r="AH77" s="503" t="e">
        <f ca="1">_xlfn.SWITCH(VLOOKUP($C77,Model!$A$2:$F$22,6,FALSE),8,(VLOOKUP($K77,Lookup!$R$15:$S$23,2,FALSE)/Lookup!$R$2)*VLOOKUP($C77,Model!$A$2:$E$22,5,FALSE)*VLOOKUP($C77,Model!$A$2:$M$22,13,FALSE),(VLOOKUP($K77,Lookup!$R$4:$S$12,2,FALSE)/Lookup!$R$2)*VLOOKUP($C77,Model!$A$2:$E$22,5,FALSE)*VLOOKUP($C77,Model!$A$2:$M$22,13,FALSE))</f>
        <v>#NAME?</v>
      </c>
      <c r="AI77" s="503" t="e">
        <f>(VLOOKUP($L77,Lookup!$V$4:$W$12,2,FALSE)/Lookup!$V$2)*VLOOKUP($C77,Model!$A$2:$E$22,5,FALSE)*VLOOKUP($C77,Model!$A$2:$N$22,14,FALSE)</f>
        <v>#N/A</v>
      </c>
      <c r="AJ77" s="503" t="e">
        <f>(VLOOKUP($M77,Lookup!$X$4:$Y$10,2,FALSE)/Lookup!$X$2)*VLOOKUP($C77,Model!$A$2:$E$22,5,FALSE)*VLOOKUP($C77,Model!$A$2:$O$22,15,FALSE)</f>
        <v>#N/A</v>
      </c>
      <c r="AK77" s="503" t="e">
        <f>(VLOOKUP($N77,Lookup!$Z$4:$AA$13,2,FALSE)/Lookup!$Z$2)*VLOOKUP($C77,Model!$A$2:$E$22,5,FALSE)*VLOOKUP($C77,Model!$A$2:$P$22,16,FALSE)</f>
        <v>#N/A</v>
      </c>
      <c r="AL77" s="503" t="e">
        <f>(VLOOKUP($O77,Lookup!$AB$4:$AC$13,2,FALSE)/Lookup!$AB$2)*VLOOKUP($C77,Model!$A$2:$E$22,5,FALSE)*VLOOKUP($C77,Model!$A$2:$Q$22,17,FALSE)</f>
        <v>#N/A</v>
      </c>
      <c r="AM77" s="503" t="e">
        <f>(VLOOKUP($P77,Lookup!$T$4:$U$8,2,FALSE)/Lookup!$T$2)*VLOOKUP($C77,Model!$A$2:$E$22,5,FALSE)*VLOOKUP($C77,Model!$A$2:$R$22,18,FALSE)</f>
        <v>#N/A</v>
      </c>
      <c r="AN77" s="503" t="e">
        <f>(VLOOKUP($Q77,Lookup!$AD$4:$AE$13,2,FALSE)/Lookup!$AD$2)*VLOOKUP($C77,Model!$A$2:$E$22,5,FALSE)*VLOOKUP($C77,Model!$A$2:$S$22,19,FALSE)</f>
        <v>#N/A</v>
      </c>
      <c r="AO77" s="503" t="e">
        <f>(VLOOKUP($R77,Lookup!$AF$4:$AG$8,2,FALSE)/Lookup!$AF$2)*VLOOKUP($C77,Model!$A$2:$E$22,5,FALSE)*VLOOKUP($C77,Model!$A$2:$T$22,20,FALSE)</f>
        <v>#N/A</v>
      </c>
      <c r="AP77" s="503" t="e">
        <f>(VLOOKUP($S77,Lookup!$AH$4:$AI$9,2,FALSE)/Lookup!$AH$2)*VLOOKUP($C77,Model!$A$2:$E$22,5,FALSE)*VLOOKUP($C77,Model!$A$2:$U$22,21,FALSE)</f>
        <v>#N/A</v>
      </c>
      <c r="AQ77" s="503" t="e">
        <f>(VLOOKUP($T77,Lookup!$AJ$4:$AK$12,2,FALSE)/Lookup!$AJ$2)*VLOOKUP($C77,Model!$A$2:$E$22,5,FALSE)*VLOOKUP($C77,Model!$A$2:$V$22,22,FALSE)</f>
        <v>#N/A</v>
      </c>
    </row>
    <row r="78" spans="1:43" x14ac:dyDescent="0.25">
      <c r="A78" s="69"/>
      <c r="B78" s="69"/>
      <c r="C78" s="69"/>
      <c r="D78" s="69"/>
      <c r="E78" s="69"/>
      <c r="F78" s="69"/>
      <c r="G78" s="69"/>
      <c r="H78" s="69"/>
      <c r="I78" s="70"/>
      <c r="J78" s="69"/>
      <c r="K78" s="69"/>
      <c r="L78" s="69"/>
      <c r="M78" s="69"/>
      <c r="N78" s="69"/>
      <c r="O78" s="72"/>
      <c r="P78" s="69"/>
      <c r="Q78" s="69"/>
      <c r="R78" s="69"/>
      <c r="S78" s="69"/>
      <c r="T78" s="69"/>
      <c r="U78" s="503">
        <f t="shared" ca="1" si="4"/>
        <v>0</v>
      </c>
      <c r="V78" s="508">
        <f t="shared" ca="1" si="3"/>
        <v>0</v>
      </c>
      <c r="W78" s="506"/>
      <c r="X78" s="506"/>
      <c r="Y78" s="506"/>
      <c r="Z78" s="502" t="e">
        <f>VLOOKUP($C78,Model!$A$2:$D$22,2,FALSE)</f>
        <v>#N/A</v>
      </c>
      <c r="AA78" s="503" t="e">
        <f>(VLOOKUP($D78,Lookup!$C$4:$D$36,2,FALSE)/Lookup!$C$2)*VLOOKUP($C78,Model!$A$2:$E$22,5,FALSE)*VLOOKUP($C78,Model!$A$2:$G$22,7,FALSE)</f>
        <v>#N/A</v>
      </c>
      <c r="AB78" s="503" t="e">
        <f>(VLOOKUP($E78,Lookup!$F$4:$G$8,2,FALSE)/Lookup!$F$2)*VLOOKUP($C78,Model!$A$2:$E$22,5,FALSE)*VLOOKUP($C78,Model!$A$2:$H$22,8,FALSE)</f>
        <v>#N/A</v>
      </c>
      <c r="AC78" s="503" t="e">
        <f>(VLOOKUP($F78,Lookup!$H$4:$I$26,2,FALSE)/Lookup!$H$2)*VLOOKUP($C78,Model!$A$2:$E$22,5,FALSE)*VLOOKUP($C78,Model!$A$2:$I$22,9,FALSE)</f>
        <v>#N/A</v>
      </c>
      <c r="AD78" s="503" t="e">
        <f>(VLOOKUP($G78,Lookup!$J$4:$K$34,2,FALSE)/Lookup!$J$2)*VLOOKUP($C78,Model!$A$2:$E$22,5,FALSE)*VLOOKUP($C78,Model!$A$2:$J$22,10,FALSE)</f>
        <v>#N/A</v>
      </c>
      <c r="AE78" s="503" t="e">
        <f>(VLOOKUP($H78,Lookup!$L$4:$M$15,2,FALSE)/Lookup!$L$2)*VLOOKUP($C78,Model!$A$2:$E$22,5,FALSE)*VLOOKUP($C78,Model!$A$2:$K$22,11,FALSE)</f>
        <v>#N/A</v>
      </c>
      <c r="AF78" s="503" t="e">
        <f ca="1">_xlfn.SWITCH(VLOOKUP($C78,Model!$A$2:$F$22,6,FALSE),8,(VLOOKUP($I78,Lookup!$N$17:$O$24,2,FALSE)/Lookup!$L$2)*VLOOKUP($C78,Model!$A$2:$E$22,5,FALSE)*VLOOKUP($C78,Model!$A$2:$K$22,11,FALSE),(VLOOKUP($I78,Lookup!$N$4:$O$15,2,FALSE)/Lookup!$L$2)*VLOOKUP($C78,Model!$A$2:$E$22,5,FALSE)*VLOOKUP($C78,Model!$A$2:$K$22,11,FALSE))</f>
        <v>#NAME?</v>
      </c>
      <c r="AG78" s="503" t="e">
        <f>(VLOOKUP($J78,Lookup!$P$4:$Q$15,2,FALSE)/Lookup!$P$2)*VLOOKUP($C78,Model!$A$2:$E$22,5,FALSE)*VLOOKUP($C78,Model!$A$2:$L$22,12,FALSE)</f>
        <v>#N/A</v>
      </c>
      <c r="AH78" s="503" t="e">
        <f ca="1">_xlfn.SWITCH(VLOOKUP($C78,Model!$A$2:$F$22,6,FALSE),8,(VLOOKUP($K78,Lookup!$R$15:$S$23,2,FALSE)/Lookup!$R$2)*VLOOKUP($C78,Model!$A$2:$E$22,5,FALSE)*VLOOKUP($C78,Model!$A$2:$M$22,13,FALSE),(VLOOKUP($K78,Lookup!$R$4:$S$12,2,FALSE)/Lookup!$R$2)*VLOOKUP($C78,Model!$A$2:$E$22,5,FALSE)*VLOOKUP($C78,Model!$A$2:$M$22,13,FALSE))</f>
        <v>#NAME?</v>
      </c>
      <c r="AI78" s="503" t="e">
        <f>(VLOOKUP($L78,Lookup!$V$4:$W$12,2,FALSE)/Lookup!$V$2)*VLOOKUP($C78,Model!$A$2:$E$22,5,FALSE)*VLOOKUP($C78,Model!$A$2:$N$22,14,FALSE)</f>
        <v>#N/A</v>
      </c>
      <c r="AJ78" s="503" t="e">
        <f>(VLOOKUP($M78,Lookup!$X$4:$Y$10,2,FALSE)/Lookup!$X$2)*VLOOKUP($C78,Model!$A$2:$E$22,5,FALSE)*VLOOKUP($C78,Model!$A$2:$O$22,15,FALSE)</f>
        <v>#N/A</v>
      </c>
      <c r="AK78" s="503" t="e">
        <f>(VLOOKUP($N78,Lookup!$Z$4:$AA$13,2,FALSE)/Lookup!$Z$2)*VLOOKUP($C78,Model!$A$2:$E$22,5,FALSE)*VLOOKUP($C78,Model!$A$2:$P$22,16,FALSE)</f>
        <v>#N/A</v>
      </c>
      <c r="AL78" s="503" t="e">
        <f>(VLOOKUP($O78,Lookup!$AB$4:$AC$13,2,FALSE)/Lookup!$AB$2)*VLOOKUP($C78,Model!$A$2:$E$22,5,FALSE)*VLOOKUP($C78,Model!$A$2:$Q$22,17,FALSE)</f>
        <v>#N/A</v>
      </c>
      <c r="AM78" s="503" t="e">
        <f>(VLOOKUP($P78,Lookup!$T$4:$U$8,2,FALSE)/Lookup!$T$2)*VLOOKUP($C78,Model!$A$2:$E$22,5,FALSE)*VLOOKUP($C78,Model!$A$2:$R$22,18,FALSE)</f>
        <v>#N/A</v>
      </c>
      <c r="AN78" s="503" t="e">
        <f>(VLOOKUP($Q78,Lookup!$AD$4:$AE$13,2,FALSE)/Lookup!$AD$2)*VLOOKUP($C78,Model!$A$2:$E$22,5,FALSE)*VLOOKUP($C78,Model!$A$2:$S$22,19,FALSE)</f>
        <v>#N/A</v>
      </c>
      <c r="AO78" s="503" t="e">
        <f>(VLOOKUP($R78,Lookup!$AF$4:$AG$8,2,FALSE)/Lookup!$AF$2)*VLOOKUP($C78,Model!$A$2:$E$22,5,FALSE)*VLOOKUP($C78,Model!$A$2:$T$22,20,FALSE)</f>
        <v>#N/A</v>
      </c>
      <c r="AP78" s="503" t="e">
        <f>(VLOOKUP($S78,Lookup!$AH$4:$AI$9,2,FALSE)/Lookup!$AH$2)*VLOOKUP($C78,Model!$A$2:$E$22,5,FALSE)*VLOOKUP($C78,Model!$A$2:$U$22,21,FALSE)</f>
        <v>#N/A</v>
      </c>
      <c r="AQ78" s="503" t="e">
        <f>(VLOOKUP($T78,Lookup!$AJ$4:$AK$12,2,FALSE)/Lookup!$AJ$2)*VLOOKUP($C78,Model!$A$2:$E$22,5,FALSE)*VLOOKUP($C78,Model!$A$2:$V$22,22,FALSE)</f>
        <v>#N/A</v>
      </c>
    </row>
    <row r="79" spans="1:43" x14ac:dyDescent="0.25">
      <c r="A79" s="69"/>
      <c r="B79" s="69"/>
      <c r="C79" s="69"/>
      <c r="D79" s="69"/>
      <c r="E79" s="69"/>
      <c r="F79" s="69"/>
      <c r="G79" s="69"/>
      <c r="H79" s="69"/>
      <c r="I79" s="70"/>
      <c r="J79" s="69"/>
      <c r="K79" s="69"/>
      <c r="L79" s="69"/>
      <c r="M79" s="69"/>
      <c r="N79" s="69"/>
      <c r="O79" s="72"/>
      <c r="P79" s="69"/>
      <c r="Q79" s="69"/>
      <c r="R79" s="69"/>
      <c r="S79" s="69"/>
      <c r="T79" s="69"/>
      <c r="U79" s="503">
        <f t="shared" ca="1" si="4"/>
        <v>0</v>
      </c>
      <c r="V79" s="508">
        <f t="shared" ca="1" si="3"/>
        <v>0</v>
      </c>
      <c r="W79" s="506"/>
      <c r="X79" s="506"/>
      <c r="Y79" s="506"/>
      <c r="Z79" s="502" t="e">
        <f>VLOOKUP($C79,Model!$A$2:$D$22,2,FALSE)</f>
        <v>#N/A</v>
      </c>
      <c r="AA79" s="503" t="e">
        <f>(VLOOKUP($D79,Lookup!$C$4:$D$36,2,FALSE)/Lookup!$C$2)*VLOOKUP($C79,Model!$A$2:$E$22,5,FALSE)*VLOOKUP($C79,Model!$A$2:$G$22,7,FALSE)</f>
        <v>#N/A</v>
      </c>
      <c r="AB79" s="503" t="e">
        <f>(VLOOKUP($E79,Lookup!$F$4:$G$8,2,FALSE)/Lookup!$F$2)*VLOOKUP($C79,Model!$A$2:$E$22,5,FALSE)*VLOOKUP($C79,Model!$A$2:$H$22,8,FALSE)</f>
        <v>#N/A</v>
      </c>
      <c r="AC79" s="503" t="e">
        <f>(VLOOKUP($F79,Lookup!$H$4:$I$26,2,FALSE)/Lookup!$H$2)*VLOOKUP($C79,Model!$A$2:$E$22,5,FALSE)*VLOOKUP($C79,Model!$A$2:$I$22,9,FALSE)</f>
        <v>#N/A</v>
      </c>
      <c r="AD79" s="503" t="e">
        <f>(VLOOKUP($G79,Lookup!$J$4:$K$34,2,FALSE)/Lookup!$J$2)*VLOOKUP($C79,Model!$A$2:$E$22,5,FALSE)*VLOOKUP($C79,Model!$A$2:$J$22,10,FALSE)</f>
        <v>#N/A</v>
      </c>
      <c r="AE79" s="503" t="e">
        <f>(VLOOKUP($H79,Lookup!$L$4:$M$15,2,FALSE)/Lookup!$L$2)*VLOOKUP($C79,Model!$A$2:$E$22,5,FALSE)*VLOOKUP($C79,Model!$A$2:$K$22,11,FALSE)</f>
        <v>#N/A</v>
      </c>
      <c r="AF79" s="503" t="e">
        <f ca="1">_xlfn.SWITCH(VLOOKUP($C79,Model!$A$2:$F$22,6,FALSE),8,(VLOOKUP($I79,Lookup!$N$17:$O$24,2,FALSE)/Lookup!$L$2)*VLOOKUP($C79,Model!$A$2:$E$22,5,FALSE)*VLOOKUP($C79,Model!$A$2:$K$22,11,FALSE),(VLOOKUP($I79,Lookup!$N$4:$O$15,2,FALSE)/Lookup!$L$2)*VLOOKUP($C79,Model!$A$2:$E$22,5,FALSE)*VLOOKUP($C79,Model!$A$2:$K$22,11,FALSE))</f>
        <v>#NAME?</v>
      </c>
      <c r="AG79" s="503" t="e">
        <f>(VLOOKUP($J79,Lookup!$P$4:$Q$15,2,FALSE)/Lookup!$P$2)*VLOOKUP($C79,Model!$A$2:$E$22,5,FALSE)*VLOOKUP($C79,Model!$A$2:$L$22,12,FALSE)</f>
        <v>#N/A</v>
      </c>
      <c r="AH79" s="503" t="e">
        <f ca="1">_xlfn.SWITCH(VLOOKUP($C79,Model!$A$2:$F$22,6,FALSE),8,(VLOOKUP($K79,Lookup!$R$15:$S$23,2,FALSE)/Lookup!$R$2)*VLOOKUP($C79,Model!$A$2:$E$22,5,FALSE)*VLOOKUP($C79,Model!$A$2:$M$22,13,FALSE),(VLOOKUP($K79,Lookup!$R$4:$S$12,2,FALSE)/Lookup!$R$2)*VLOOKUP($C79,Model!$A$2:$E$22,5,FALSE)*VLOOKUP($C79,Model!$A$2:$M$22,13,FALSE))</f>
        <v>#NAME?</v>
      </c>
      <c r="AI79" s="503" t="e">
        <f>(VLOOKUP($L79,Lookup!$V$4:$W$12,2,FALSE)/Lookup!$V$2)*VLOOKUP($C79,Model!$A$2:$E$22,5,FALSE)*VLOOKUP($C79,Model!$A$2:$N$22,14,FALSE)</f>
        <v>#N/A</v>
      </c>
      <c r="AJ79" s="503" t="e">
        <f>(VLOOKUP($M79,Lookup!$X$4:$Y$10,2,FALSE)/Lookup!$X$2)*VLOOKUP($C79,Model!$A$2:$E$22,5,FALSE)*VLOOKUP($C79,Model!$A$2:$O$22,15,FALSE)</f>
        <v>#N/A</v>
      </c>
      <c r="AK79" s="503" t="e">
        <f>(VLOOKUP($N79,Lookup!$Z$4:$AA$13,2,FALSE)/Lookup!$Z$2)*VLOOKUP($C79,Model!$A$2:$E$22,5,FALSE)*VLOOKUP($C79,Model!$A$2:$P$22,16,FALSE)</f>
        <v>#N/A</v>
      </c>
      <c r="AL79" s="503" t="e">
        <f>(VLOOKUP($O79,Lookup!$AB$4:$AC$13,2,FALSE)/Lookup!$AB$2)*VLOOKUP($C79,Model!$A$2:$E$22,5,FALSE)*VLOOKUP($C79,Model!$A$2:$Q$22,17,FALSE)</f>
        <v>#N/A</v>
      </c>
      <c r="AM79" s="503" t="e">
        <f>(VLOOKUP($P79,Lookup!$T$4:$U$8,2,FALSE)/Lookup!$T$2)*VLOOKUP($C79,Model!$A$2:$E$22,5,FALSE)*VLOOKUP($C79,Model!$A$2:$R$22,18,FALSE)</f>
        <v>#N/A</v>
      </c>
      <c r="AN79" s="503" t="e">
        <f>(VLOOKUP($Q79,Lookup!$AD$4:$AE$13,2,FALSE)/Lookup!$AD$2)*VLOOKUP($C79,Model!$A$2:$E$22,5,FALSE)*VLOOKUP($C79,Model!$A$2:$S$22,19,FALSE)</f>
        <v>#N/A</v>
      </c>
      <c r="AO79" s="503" t="e">
        <f>(VLOOKUP($R79,Lookup!$AF$4:$AG$8,2,FALSE)/Lookup!$AF$2)*VLOOKUP($C79,Model!$A$2:$E$22,5,FALSE)*VLOOKUP($C79,Model!$A$2:$T$22,20,FALSE)</f>
        <v>#N/A</v>
      </c>
      <c r="AP79" s="503" t="e">
        <f>(VLOOKUP($S79,Lookup!$AH$4:$AI$9,2,FALSE)/Lookup!$AH$2)*VLOOKUP($C79,Model!$A$2:$E$22,5,FALSE)*VLOOKUP($C79,Model!$A$2:$U$22,21,FALSE)</f>
        <v>#N/A</v>
      </c>
      <c r="AQ79" s="503" t="e">
        <f>(VLOOKUP($T79,Lookup!$AJ$4:$AK$12,2,FALSE)/Lookup!$AJ$2)*VLOOKUP($C79,Model!$A$2:$E$22,5,FALSE)*VLOOKUP($C79,Model!$A$2:$V$22,22,FALSE)</f>
        <v>#N/A</v>
      </c>
    </row>
    <row r="80" spans="1:43" x14ac:dyDescent="0.25">
      <c r="A80" s="69"/>
      <c r="B80" s="69"/>
      <c r="C80" s="69"/>
      <c r="D80" s="69"/>
      <c r="E80" s="69"/>
      <c r="F80" s="69"/>
      <c r="G80" s="69"/>
      <c r="H80" s="69"/>
      <c r="I80" s="70"/>
      <c r="J80" s="69"/>
      <c r="K80" s="69"/>
      <c r="L80" s="69"/>
      <c r="M80" s="69"/>
      <c r="N80" s="69"/>
      <c r="O80" s="72"/>
      <c r="P80" s="69"/>
      <c r="Q80" s="69"/>
      <c r="R80" s="69"/>
      <c r="S80" s="69"/>
      <c r="T80" s="69"/>
      <c r="U80" s="503">
        <f t="shared" ca="1" si="4"/>
        <v>0</v>
      </c>
      <c r="V80" s="508">
        <f t="shared" ca="1" si="3"/>
        <v>0</v>
      </c>
      <c r="W80" s="506"/>
      <c r="X80" s="506"/>
      <c r="Y80" s="506"/>
      <c r="Z80" s="502" t="e">
        <f>VLOOKUP($C80,Model!$A$2:$D$22,2,FALSE)</f>
        <v>#N/A</v>
      </c>
      <c r="AA80" s="503" t="e">
        <f>(VLOOKUP($D80,Lookup!$C$4:$D$36,2,FALSE)/Lookup!$C$2)*VLOOKUP($C80,Model!$A$2:$E$22,5,FALSE)*VLOOKUP($C80,Model!$A$2:$G$22,7,FALSE)</f>
        <v>#N/A</v>
      </c>
      <c r="AB80" s="503" t="e">
        <f>(VLOOKUP($E80,Lookup!$F$4:$G$8,2,FALSE)/Lookup!$F$2)*VLOOKUP($C80,Model!$A$2:$E$22,5,FALSE)*VLOOKUP($C80,Model!$A$2:$H$22,8,FALSE)</f>
        <v>#N/A</v>
      </c>
      <c r="AC80" s="503" t="e">
        <f>(VLOOKUP($F80,Lookup!$H$4:$I$26,2,FALSE)/Lookup!$H$2)*VLOOKUP($C80,Model!$A$2:$E$22,5,FALSE)*VLOOKUP($C80,Model!$A$2:$I$22,9,FALSE)</f>
        <v>#N/A</v>
      </c>
      <c r="AD80" s="503" t="e">
        <f>(VLOOKUP($G80,Lookup!$J$4:$K$34,2,FALSE)/Lookup!$J$2)*VLOOKUP($C80,Model!$A$2:$E$22,5,FALSE)*VLOOKUP($C80,Model!$A$2:$J$22,10,FALSE)</f>
        <v>#N/A</v>
      </c>
      <c r="AE80" s="503" t="e">
        <f>(VLOOKUP($H80,Lookup!$L$4:$M$15,2,FALSE)/Lookup!$L$2)*VLOOKUP($C80,Model!$A$2:$E$22,5,FALSE)*VLOOKUP($C80,Model!$A$2:$K$22,11,FALSE)</f>
        <v>#N/A</v>
      </c>
      <c r="AF80" s="503" t="e">
        <f ca="1">_xlfn.SWITCH(VLOOKUP($C80,Model!$A$2:$F$22,6,FALSE),8,(VLOOKUP($I80,Lookup!$N$17:$O$24,2,FALSE)/Lookup!$L$2)*VLOOKUP($C80,Model!$A$2:$E$22,5,FALSE)*VLOOKUP($C80,Model!$A$2:$K$22,11,FALSE),(VLOOKUP($I80,Lookup!$N$4:$O$15,2,FALSE)/Lookup!$L$2)*VLOOKUP($C80,Model!$A$2:$E$22,5,FALSE)*VLOOKUP($C80,Model!$A$2:$K$22,11,FALSE))</f>
        <v>#NAME?</v>
      </c>
      <c r="AG80" s="503" t="e">
        <f>(VLOOKUP($J80,Lookup!$P$4:$Q$15,2,FALSE)/Lookup!$P$2)*VLOOKUP($C80,Model!$A$2:$E$22,5,FALSE)*VLOOKUP($C80,Model!$A$2:$L$22,12,FALSE)</f>
        <v>#N/A</v>
      </c>
      <c r="AH80" s="503" t="e">
        <f ca="1">_xlfn.SWITCH(VLOOKUP($C80,Model!$A$2:$F$22,6,FALSE),8,(VLOOKUP($K80,Lookup!$R$15:$S$23,2,FALSE)/Lookup!$R$2)*VLOOKUP($C80,Model!$A$2:$E$22,5,FALSE)*VLOOKUP($C80,Model!$A$2:$M$22,13,FALSE),(VLOOKUP($K80,Lookup!$R$4:$S$12,2,FALSE)/Lookup!$R$2)*VLOOKUP($C80,Model!$A$2:$E$22,5,FALSE)*VLOOKUP($C80,Model!$A$2:$M$22,13,FALSE))</f>
        <v>#NAME?</v>
      </c>
      <c r="AI80" s="503" t="e">
        <f>(VLOOKUP($L80,Lookup!$V$4:$W$12,2,FALSE)/Lookup!$V$2)*VLOOKUP($C80,Model!$A$2:$E$22,5,FALSE)*VLOOKUP($C80,Model!$A$2:$N$22,14,FALSE)</f>
        <v>#N/A</v>
      </c>
      <c r="AJ80" s="503" t="e">
        <f>(VLOOKUP($M80,Lookup!$X$4:$Y$10,2,FALSE)/Lookup!$X$2)*VLOOKUP($C80,Model!$A$2:$E$22,5,FALSE)*VLOOKUP($C80,Model!$A$2:$O$22,15,FALSE)</f>
        <v>#N/A</v>
      </c>
      <c r="AK80" s="503" t="e">
        <f>(VLOOKUP($N80,Lookup!$Z$4:$AA$13,2,FALSE)/Lookup!$Z$2)*VLOOKUP($C80,Model!$A$2:$E$22,5,FALSE)*VLOOKUP($C80,Model!$A$2:$P$22,16,FALSE)</f>
        <v>#N/A</v>
      </c>
      <c r="AL80" s="503" t="e">
        <f>(VLOOKUP($O80,Lookup!$AB$4:$AC$13,2,FALSE)/Lookup!$AB$2)*VLOOKUP($C80,Model!$A$2:$E$22,5,FALSE)*VLOOKUP($C80,Model!$A$2:$Q$22,17,FALSE)</f>
        <v>#N/A</v>
      </c>
      <c r="AM80" s="503" t="e">
        <f>(VLOOKUP($P80,Lookup!$T$4:$U$8,2,FALSE)/Lookup!$T$2)*VLOOKUP($C80,Model!$A$2:$E$22,5,FALSE)*VLOOKUP($C80,Model!$A$2:$R$22,18,FALSE)</f>
        <v>#N/A</v>
      </c>
      <c r="AN80" s="503" t="e">
        <f>(VLOOKUP($Q80,Lookup!$AD$4:$AE$13,2,FALSE)/Lookup!$AD$2)*VLOOKUP($C80,Model!$A$2:$E$22,5,FALSE)*VLOOKUP($C80,Model!$A$2:$S$22,19,FALSE)</f>
        <v>#N/A</v>
      </c>
      <c r="AO80" s="503" t="e">
        <f>(VLOOKUP($R80,Lookup!$AF$4:$AG$8,2,FALSE)/Lookup!$AF$2)*VLOOKUP($C80,Model!$A$2:$E$22,5,FALSE)*VLOOKUP($C80,Model!$A$2:$T$22,20,FALSE)</f>
        <v>#N/A</v>
      </c>
      <c r="AP80" s="503" t="e">
        <f>(VLOOKUP($S80,Lookup!$AH$4:$AI$9,2,FALSE)/Lookup!$AH$2)*VLOOKUP($C80,Model!$A$2:$E$22,5,FALSE)*VLOOKUP($C80,Model!$A$2:$U$22,21,FALSE)</f>
        <v>#N/A</v>
      </c>
      <c r="AQ80" s="503" t="e">
        <f>(VLOOKUP($T80,Lookup!$AJ$4:$AK$12,2,FALSE)/Lookup!$AJ$2)*VLOOKUP($C80,Model!$A$2:$E$22,5,FALSE)*VLOOKUP($C80,Model!$A$2:$V$22,22,FALSE)</f>
        <v>#N/A</v>
      </c>
    </row>
    <row r="81" spans="1:43" x14ac:dyDescent="0.25">
      <c r="A81" s="69"/>
      <c r="B81" s="69"/>
      <c r="C81" s="69"/>
      <c r="D81" s="69"/>
      <c r="E81" s="69"/>
      <c r="F81" s="69"/>
      <c r="G81" s="69"/>
      <c r="H81" s="69"/>
      <c r="I81" s="70"/>
      <c r="J81" s="69"/>
      <c r="K81" s="69"/>
      <c r="L81" s="69"/>
      <c r="M81" s="69"/>
      <c r="N81" s="69"/>
      <c r="O81" s="72"/>
      <c r="P81" s="69"/>
      <c r="Q81" s="69"/>
      <c r="R81" s="69"/>
      <c r="S81" s="69"/>
      <c r="T81" s="69"/>
      <c r="U81" s="503">
        <f t="shared" ca="1" si="4"/>
        <v>0</v>
      </c>
      <c r="V81" s="508">
        <f t="shared" ca="1" si="3"/>
        <v>0</v>
      </c>
      <c r="W81" s="506"/>
      <c r="X81" s="506"/>
      <c r="Y81" s="506"/>
      <c r="Z81" s="502" t="e">
        <f>VLOOKUP($C81,Model!$A$2:$D$22,2,FALSE)</f>
        <v>#N/A</v>
      </c>
      <c r="AA81" s="503" t="e">
        <f>(VLOOKUP($D81,Lookup!$C$4:$D$36,2,FALSE)/Lookup!$C$2)*VLOOKUP($C81,Model!$A$2:$E$22,5,FALSE)*VLOOKUP($C81,Model!$A$2:$G$22,7,FALSE)</f>
        <v>#N/A</v>
      </c>
      <c r="AB81" s="503" t="e">
        <f>(VLOOKUP($E81,Lookup!$F$4:$G$8,2,FALSE)/Lookup!$F$2)*VLOOKUP($C81,Model!$A$2:$E$22,5,FALSE)*VLOOKUP($C81,Model!$A$2:$H$22,8,FALSE)</f>
        <v>#N/A</v>
      </c>
      <c r="AC81" s="503" t="e">
        <f>(VLOOKUP($F81,Lookup!$H$4:$I$26,2,FALSE)/Lookup!$H$2)*VLOOKUP($C81,Model!$A$2:$E$22,5,FALSE)*VLOOKUP($C81,Model!$A$2:$I$22,9,FALSE)</f>
        <v>#N/A</v>
      </c>
      <c r="AD81" s="503" t="e">
        <f>(VLOOKUP($G81,Lookup!$J$4:$K$34,2,FALSE)/Lookup!$J$2)*VLOOKUP($C81,Model!$A$2:$E$22,5,FALSE)*VLOOKUP($C81,Model!$A$2:$J$22,10,FALSE)</f>
        <v>#N/A</v>
      </c>
      <c r="AE81" s="503" t="e">
        <f>(VLOOKUP($H81,Lookup!$L$4:$M$15,2,FALSE)/Lookup!$L$2)*VLOOKUP($C81,Model!$A$2:$E$22,5,FALSE)*VLOOKUP($C81,Model!$A$2:$K$22,11,FALSE)</f>
        <v>#N/A</v>
      </c>
      <c r="AF81" s="503" t="e">
        <f ca="1">_xlfn.SWITCH(VLOOKUP($C81,Model!$A$2:$F$22,6,FALSE),8,(VLOOKUP($I81,Lookup!$N$17:$O$24,2,FALSE)/Lookup!$L$2)*VLOOKUP($C81,Model!$A$2:$E$22,5,FALSE)*VLOOKUP($C81,Model!$A$2:$K$22,11,FALSE),(VLOOKUP($I81,Lookup!$N$4:$O$15,2,FALSE)/Lookup!$L$2)*VLOOKUP($C81,Model!$A$2:$E$22,5,FALSE)*VLOOKUP($C81,Model!$A$2:$K$22,11,FALSE))</f>
        <v>#NAME?</v>
      </c>
      <c r="AG81" s="503" t="e">
        <f>(VLOOKUP($J81,Lookup!$P$4:$Q$15,2,FALSE)/Lookup!$P$2)*VLOOKUP($C81,Model!$A$2:$E$22,5,FALSE)*VLOOKUP($C81,Model!$A$2:$L$22,12,FALSE)</f>
        <v>#N/A</v>
      </c>
      <c r="AH81" s="503" t="e">
        <f ca="1">_xlfn.SWITCH(VLOOKUP($C81,Model!$A$2:$F$22,6,FALSE),8,(VLOOKUP($K81,Lookup!$R$15:$S$23,2,FALSE)/Lookup!$R$2)*VLOOKUP($C81,Model!$A$2:$E$22,5,FALSE)*VLOOKUP($C81,Model!$A$2:$M$22,13,FALSE),(VLOOKUP($K81,Lookup!$R$4:$S$12,2,FALSE)/Lookup!$R$2)*VLOOKUP($C81,Model!$A$2:$E$22,5,FALSE)*VLOOKUP($C81,Model!$A$2:$M$22,13,FALSE))</f>
        <v>#NAME?</v>
      </c>
      <c r="AI81" s="503" t="e">
        <f>(VLOOKUP($L81,Lookup!$V$4:$W$12,2,FALSE)/Lookup!$V$2)*VLOOKUP($C81,Model!$A$2:$E$22,5,FALSE)*VLOOKUP($C81,Model!$A$2:$N$22,14,FALSE)</f>
        <v>#N/A</v>
      </c>
      <c r="AJ81" s="503" t="e">
        <f>(VLOOKUP($M81,Lookup!$X$4:$Y$10,2,FALSE)/Lookup!$X$2)*VLOOKUP($C81,Model!$A$2:$E$22,5,FALSE)*VLOOKUP($C81,Model!$A$2:$O$22,15,FALSE)</f>
        <v>#N/A</v>
      </c>
      <c r="AK81" s="503" t="e">
        <f>(VLOOKUP($N81,Lookup!$Z$4:$AA$13,2,FALSE)/Lookup!$Z$2)*VLOOKUP($C81,Model!$A$2:$E$22,5,FALSE)*VLOOKUP($C81,Model!$A$2:$P$22,16,FALSE)</f>
        <v>#N/A</v>
      </c>
      <c r="AL81" s="503" t="e">
        <f>(VLOOKUP($O81,Lookup!$AB$4:$AC$13,2,FALSE)/Lookup!$AB$2)*VLOOKUP($C81,Model!$A$2:$E$22,5,FALSE)*VLOOKUP($C81,Model!$A$2:$Q$22,17,FALSE)</f>
        <v>#N/A</v>
      </c>
      <c r="AM81" s="503" t="e">
        <f>(VLOOKUP($P81,Lookup!$T$4:$U$8,2,FALSE)/Lookup!$T$2)*VLOOKUP($C81,Model!$A$2:$E$22,5,FALSE)*VLOOKUP($C81,Model!$A$2:$R$22,18,FALSE)</f>
        <v>#N/A</v>
      </c>
      <c r="AN81" s="503" t="e">
        <f>(VLOOKUP($Q81,Lookup!$AD$4:$AE$13,2,FALSE)/Lookup!$AD$2)*VLOOKUP($C81,Model!$A$2:$E$22,5,FALSE)*VLOOKUP($C81,Model!$A$2:$S$22,19,FALSE)</f>
        <v>#N/A</v>
      </c>
      <c r="AO81" s="503" t="e">
        <f>(VLOOKUP($R81,Lookup!$AF$4:$AG$8,2,FALSE)/Lookup!$AF$2)*VLOOKUP($C81,Model!$A$2:$E$22,5,FALSE)*VLOOKUP($C81,Model!$A$2:$T$22,20,FALSE)</f>
        <v>#N/A</v>
      </c>
      <c r="AP81" s="503" t="e">
        <f>(VLOOKUP($S81,Lookup!$AH$4:$AI$9,2,FALSE)/Lookup!$AH$2)*VLOOKUP($C81,Model!$A$2:$E$22,5,FALSE)*VLOOKUP($C81,Model!$A$2:$U$22,21,FALSE)</f>
        <v>#N/A</v>
      </c>
      <c r="AQ81" s="503" t="e">
        <f>(VLOOKUP($T81,Lookup!$AJ$4:$AK$12,2,FALSE)/Lookup!$AJ$2)*VLOOKUP($C81,Model!$A$2:$E$22,5,FALSE)*VLOOKUP($C81,Model!$A$2:$V$22,22,FALSE)</f>
        <v>#N/A</v>
      </c>
    </row>
    <row r="82" spans="1:43" x14ac:dyDescent="0.25">
      <c r="A82" s="69"/>
      <c r="B82" s="69"/>
      <c r="C82" s="69"/>
      <c r="D82" s="69"/>
      <c r="E82" s="69"/>
      <c r="F82" s="69"/>
      <c r="G82" s="69"/>
      <c r="H82" s="69"/>
      <c r="I82" s="70"/>
      <c r="J82" s="69"/>
      <c r="K82" s="69"/>
      <c r="L82" s="69"/>
      <c r="M82" s="69"/>
      <c r="N82" s="69"/>
      <c r="O82" s="72"/>
      <c r="P82" s="69"/>
      <c r="Q82" s="69"/>
      <c r="R82" s="69"/>
      <c r="S82" s="69"/>
      <c r="T82" s="69"/>
      <c r="U82" s="503">
        <f t="shared" ca="1" si="4"/>
        <v>0</v>
      </c>
      <c r="V82" s="508">
        <f t="shared" ca="1" si="3"/>
        <v>0</v>
      </c>
      <c r="W82" s="506"/>
      <c r="X82" s="506"/>
      <c r="Y82" s="506"/>
      <c r="Z82" s="502" t="e">
        <f>VLOOKUP($C82,Model!$A$2:$D$22,2,FALSE)</f>
        <v>#N/A</v>
      </c>
      <c r="AA82" s="503" t="e">
        <f>(VLOOKUP($D82,Lookup!$C$4:$D$36,2,FALSE)/Lookup!$C$2)*VLOOKUP($C82,Model!$A$2:$E$22,5,FALSE)*VLOOKUP($C82,Model!$A$2:$G$22,7,FALSE)</f>
        <v>#N/A</v>
      </c>
      <c r="AB82" s="503" t="e">
        <f>(VLOOKUP($E82,Lookup!$F$4:$G$8,2,FALSE)/Lookup!$F$2)*VLOOKUP($C82,Model!$A$2:$E$22,5,FALSE)*VLOOKUP($C82,Model!$A$2:$H$22,8,FALSE)</f>
        <v>#N/A</v>
      </c>
      <c r="AC82" s="503" t="e">
        <f>(VLOOKUP($F82,Lookup!$H$4:$I$26,2,FALSE)/Lookup!$H$2)*VLOOKUP($C82,Model!$A$2:$E$22,5,FALSE)*VLOOKUP($C82,Model!$A$2:$I$22,9,FALSE)</f>
        <v>#N/A</v>
      </c>
      <c r="AD82" s="503" t="e">
        <f>(VLOOKUP($G82,Lookup!$J$4:$K$34,2,FALSE)/Lookup!$J$2)*VLOOKUP($C82,Model!$A$2:$E$22,5,FALSE)*VLOOKUP($C82,Model!$A$2:$J$22,10,FALSE)</f>
        <v>#N/A</v>
      </c>
      <c r="AE82" s="503" t="e">
        <f>(VLOOKUP($H82,Lookup!$L$4:$M$15,2,FALSE)/Lookup!$L$2)*VLOOKUP($C82,Model!$A$2:$E$22,5,FALSE)*VLOOKUP($C82,Model!$A$2:$K$22,11,FALSE)</f>
        <v>#N/A</v>
      </c>
      <c r="AF82" s="503" t="e">
        <f ca="1">_xlfn.SWITCH(VLOOKUP($C82,Model!$A$2:$F$22,6,FALSE),8,(VLOOKUP($I82,Lookup!$N$17:$O$24,2,FALSE)/Lookup!$L$2)*VLOOKUP($C82,Model!$A$2:$E$22,5,FALSE)*VLOOKUP($C82,Model!$A$2:$K$22,11,FALSE),(VLOOKUP($I82,Lookup!$N$4:$O$15,2,FALSE)/Lookup!$L$2)*VLOOKUP($C82,Model!$A$2:$E$22,5,FALSE)*VLOOKUP($C82,Model!$A$2:$K$22,11,FALSE))</f>
        <v>#NAME?</v>
      </c>
      <c r="AG82" s="503" t="e">
        <f>(VLOOKUP($J82,Lookup!$P$4:$Q$15,2,FALSE)/Lookup!$P$2)*VLOOKUP($C82,Model!$A$2:$E$22,5,FALSE)*VLOOKUP($C82,Model!$A$2:$L$22,12,FALSE)</f>
        <v>#N/A</v>
      </c>
      <c r="AH82" s="503" t="e">
        <f ca="1">_xlfn.SWITCH(VLOOKUP($C82,Model!$A$2:$F$22,6,FALSE),8,(VLOOKUP($K82,Lookup!$R$15:$S$23,2,FALSE)/Lookup!$R$2)*VLOOKUP($C82,Model!$A$2:$E$22,5,FALSE)*VLOOKUP($C82,Model!$A$2:$M$22,13,FALSE),(VLOOKUP($K82,Lookup!$R$4:$S$12,2,FALSE)/Lookup!$R$2)*VLOOKUP($C82,Model!$A$2:$E$22,5,FALSE)*VLOOKUP($C82,Model!$A$2:$M$22,13,FALSE))</f>
        <v>#NAME?</v>
      </c>
      <c r="AI82" s="503" t="e">
        <f>(VLOOKUP($L82,Lookup!$V$4:$W$12,2,FALSE)/Lookup!$V$2)*VLOOKUP($C82,Model!$A$2:$E$22,5,FALSE)*VLOOKUP($C82,Model!$A$2:$N$22,14,FALSE)</f>
        <v>#N/A</v>
      </c>
      <c r="AJ82" s="503" t="e">
        <f>(VLOOKUP($M82,Lookup!$X$4:$Y$10,2,FALSE)/Lookup!$X$2)*VLOOKUP($C82,Model!$A$2:$E$22,5,FALSE)*VLOOKUP($C82,Model!$A$2:$O$22,15,FALSE)</f>
        <v>#N/A</v>
      </c>
      <c r="AK82" s="503" t="e">
        <f>(VLOOKUP($N82,Lookup!$Z$4:$AA$13,2,FALSE)/Lookup!$Z$2)*VLOOKUP($C82,Model!$A$2:$E$22,5,FALSE)*VLOOKUP($C82,Model!$A$2:$P$22,16,FALSE)</f>
        <v>#N/A</v>
      </c>
      <c r="AL82" s="503" t="e">
        <f>(VLOOKUP($O82,Lookup!$AB$4:$AC$13,2,FALSE)/Lookup!$AB$2)*VLOOKUP($C82,Model!$A$2:$E$22,5,FALSE)*VLOOKUP($C82,Model!$A$2:$Q$22,17,FALSE)</f>
        <v>#N/A</v>
      </c>
      <c r="AM82" s="503" t="e">
        <f>(VLOOKUP($P82,Lookup!$T$4:$U$8,2,FALSE)/Lookup!$T$2)*VLOOKUP($C82,Model!$A$2:$E$22,5,FALSE)*VLOOKUP($C82,Model!$A$2:$R$22,18,FALSE)</f>
        <v>#N/A</v>
      </c>
      <c r="AN82" s="503" t="e">
        <f>(VLOOKUP($Q82,Lookup!$AD$4:$AE$13,2,FALSE)/Lookup!$AD$2)*VLOOKUP($C82,Model!$A$2:$E$22,5,FALSE)*VLOOKUP($C82,Model!$A$2:$S$22,19,FALSE)</f>
        <v>#N/A</v>
      </c>
      <c r="AO82" s="503" t="e">
        <f>(VLOOKUP($R82,Lookup!$AF$4:$AG$8,2,FALSE)/Lookup!$AF$2)*VLOOKUP($C82,Model!$A$2:$E$22,5,FALSE)*VLOOKUP($C82,Model!$A$2:$T$22,20,FALSE)</f>
        <v>#N/A</v>
      </c>
      <c r="AP82" s="503" t="e">
        <f>(VLOOKUP($S82,Lookup!$AH$4:$AI$9,2,FALSE)/Lookup!$AH$2)*VLOOKUP($C82,Model!$A$2:$E$22,5,FALSE)*VLOOKUP($C82,Model!$A$2:$U$22,21,FALSE)</f>
        <v>#N/A</v>
      </c>
      <c r="AQ82" s="503" t="e">
        <f>(VLOOKUP($T82,Lookup!$AJ$4:$AK$12,2,FALSE)/Lookup!$AJ$2)*VLOOKUP($C82,Model!$A$2:$E$22,5,FALSE)*VLOOKUP($C82,Model!$A$2:$V$22,22,FALSE)</f>
        <v>#N/A</v>
      </c>
    </row>
    <row r="83" spans="1:43" x14ac:dyDescent="0.25">
      <c r="A83" s="69"/>
      <c r="B83" s="69"/>
      <c r="C83" s="69"/>
      <c r="D83" s="69"/>
      <c r="E83" s="69"/>
      <c r="F83" s="69"/>
      <c r="G83" s="69"/>
      <c r="H83" s="69"/>
      <c r="I83" s="70"/>
      <c r="J83" s="69"/>
      <c r="K83" s="69"/>
      <c r="L83" s="69"/>
      <c r="M83" s="69"/>
      <c r="N83" s="69"/>
      <c r="O83" s="72"/>
      <c r="P83" s="69"/>
      <c r="Q83" s="69"/>
      <c r="R83" s="69"/>
      <c r="S83" s="69"/>
      <c r="T83" s="69"/>
      <c r="U83" s="503">
        <f t="shared" ca="1" si="4"/>
        <v>0</v>
      </c>
      <c r="V83" s="508">
        <f t="shared" ca="1" si="3"/>
        <v>0</v>
      </c>
      <c r="W83" s="506"/>
      <c r="X83" s="506"/>
      <c r="Y83" s="506"/>
      <c r="Z83" s="502" t="e">
        <f>VLOOKUP($C83,Model!$A$2:$D$22,2,FALSE)</f>
        <v>#N/A</v>
      </c>
      <c r="AA83" s="503" t="e">
        <f>(VLOOKUP($D83,Lookup!$C$4:$D$36,2,FALSE)/Lookup!$C$2)*VLOOKUP($C83,Model!$A$2:$E$22,5,FALSE)*VLOOKUP($C83,Model!$A$2:$G$22,7,FALSE)</f>
        <v>#N/A</v>
      </c>
      <c r="AB83" s="503" t="e">
        <f>(VLOOKUP($E83,Lookup!$F$4:$G$8,2,FALSE)/Lookup!$F$2)*VLOOKUP($C83,Model!$A$2:$E$22,5,FALSE)*VLOOKUP($C83,Model!$A$2:$H$22,8,FALSE)</f>
        <v>#N/A</v>
      </c>
      <c r="AC83" s="503" t="e">
        <f>(VLOOKUP($F83,Lookup!$H$4:$I$26,2,FALSE)/Lookup!$H$2)*VLOOKUP($C83,Model!$A$2:$E$22,5,FALSE)*VLOOKUP($C83,Model!$A$2:$I$22,9,FALSE)</f>
        <v>#N/A</v>
      </c>
      <c r="AD83" s="503" t="e">
        <f>(VLOOKUP($G83,Lookup!$J$4:$K$34,2,FALSE)/Lookup!$J$2)*VLOOKUP($C83,Model!$A$2:$E$22,5,FALSE)*VLOOKUP($C83,Model!$A$2:$J$22,10,FALSE)</f>
        <v>#N/A</v>
      </c>
      <c r="AE83" s="503" t="e">
        <f>(VLOOKUP($H83,Lookup!$L$4:$M$15,2,FALSE)/Lookup!$L$2)*VLOOKUP($C83,Model!$A$2:$E$22,5,FALSE)*VLOOKUP($C83,Model!$A$2:$K$22,11,FALSE)</f>
        <v>#N/A</v>
      </c>
      <c r="AF83" s="503" t="e">
        <f ca="1">_xlfn.SWITCH(VLOOKUP($C83,Model!$A$2:$F$22,6,FALSE),8,(VLOOKUP($I83,Lookup!$N$17:$O$24,2,FALSE)/Lookup!$L$2)*VLOOKUP($C83,Model!$A$2:$E$22,5,FALSE)*VLOOKUP($C83,Model!$A$2:$K$22,11,FALSE),(VLOOKUP($I83,Lookup!$N$4:$O$15,2,FALSE)/Lookup!$L$2)*VLOOKUP($C83,Model!$A$2:$E$22,5,FALSE)*VLOOKUP($C83,Model!$A$2:$K$22,11,FALSE))</f>
        <v>#NAME?</v>
      </c>
      <c r="AG83" s="503" t="e">
        <f>(VLOOKUP($J83,Lookup!$P$4:$Q$15,2,FALSE)/Lookup!$P$2)*VLOOKUP($C83,Model!$A$2:$E$22,5,FALSE)*VLOOKUP($C83,Model!$A$2:$L$22,12,FALSE)</f>
        <v>#N/A</v>
      </c>
      <c r="AH83" s="503" t="e">
        <f ca="1">_xlfn.SWITCH(VLOOKUP($C83,Model!$A$2:$F$22,6,FALSE),8,(VLOOKUP($K83,Lookup!$R$15:$S$23,2,FALSE)/Lookup!$R$2)*VLOOKUP($C83,Model!$A$2:$E$22,5,FALSE)*VLOOKUP($C83,Model!$A$2:$M$22,13,FALSE),(VLOOKUP($K83,Lookup!$R$4:$S$12,2,FALSE)/Lookup!$R$2)*VLOOKUP($C83,Model!$A$2:$E$22,5,FALSE)*VLOOKUP($C83,Model!$A$2:$M$22,13,FALSE))</f>
        <v>#NAME?</v>
      </c>
      <c r="AI83" s="503" t="e">
        <f>(VLOOKUP($L83,Lookup!$V$4:$W$12,2,FALSE)/Lookup!$V$2)*VLOOKUP($C83,Model!$A$2:$E$22,5,FALSE)*VLOOKUP($C83,Model!$A$2:$N$22,14,FALSE)</f>
        <v>#N/A</v>
      </c>
      <c r="AJ83" s="503" t="e">
        <f>(VLOOKUP($M83,Lookup!$X$4:$Y$10,2,FALSE)/Lookup!$X$2)*VLOOKUP($C83,Model!$A$2:$E$22,5,FALSE)*VLOOKUP($C83,Model!$A$2:$O$22,15,FALSE)</f>
        <v>#N/A</v>
      </c>
      <c r="AK83" s="503" t="e">
        <f>(VLOOKUP($N83,Lookup!$Z$4:$AA$13,2,FALSE)/Lookup!$Z$2)*VLOOKUP($C83,Model!$A$2:$E$22,5,FALSE)*VLOOKUP($C83,Model!$A$2:$P$22,16,FALSE)</f>
        <v>#N/A</v>
      </c>
      <c r="AL83" s="503" t="e">
        <f>(VLOOKUP($O83,Lookup!$AB$4:$AC$13,2,FALSE)/Lookup!$AB$2)*VLOOKUP($C83,Model!$A$2:$E$22,5,FALSE)*VLOOKUP($C83,Model!$A$2:$Q$22,17,FALSE)</f>
        <v>#N/A</v>
      </c>
      <c r="AM83" s="503" t="e">
        <f>(VLOOKUP($P83,Lookup!$T$4:$U$8,2,FALSE)/Lookup!$T$2)*VLOOKUP($C83,Model!$A$2:$E$22,5,FALSE)*VLOOKUP($C83,Model!$A$2:$R$22,18,FALSE)</f>
        <v>#N/A</v>
      </c>
      <c r="AN83" s="503" t="e">
        <f>(VLOOKUP($Q83,Lookup!$AD$4:$AE$13,2,FALSE)/Lookup!$AD$2)*VLOOKUP($C83,Model!$A$2:$E$22,5,FALSE)*VLOOKUP($C83,Model!$A$2:$S$22,19,FALSE)</f>
        <v>#N/A</v>
      </c>
      <c r="AO83" s="503" t="e">
        <f>(VLOOKUP($R83,Lookup!$AF$4:$AG$8,2,FALSE)/Lookup!$AF$2)*VLOOKUP($C83,Model!$A$2:$E$22,5,FALSE)*VLOOKUP($C83,Model!$A$2:$T$22,20,FALSE)</f>
        <v>#N/A</v>
      </c>
      <c r="AP83" s="503" t="e">
        <f>(VLOOKUP($S83,Lookup!$AH$4:$AI$9,2,FALSE)/Lookup!$AH$2)*VLOOKUP($C83,Model!$A$2:$E$22,5,FALSE)*VLOOKUP($C83,Model!$A$2:$U$22,21,FALSE)</f>
        <v>#N/A</v>
      </c>
      <c r="AQ83" s="503" t="e">
        <f>(VLOOKUP($T83,Lookup!$AJ$4:$AK$12,2,FALSE)/Lookup!$AJ$2)*VLOOKUP($C83,Model!$A$2:$E$22,5,FALSE)*VLOOKUP($C83,Model!$A$2:$V$22,22,FALSE)</f>
        <v>#N/A</v>
      </c>
    </row>
    <row r="84" spans="1:43" x14ac:dyDescent="0.25">
      <c r="A84" s="69"/>
      <c r="B84" s="69"/>
      <c r="C84" s="69"/>
      <c r="D84" s="69"/>
      <c r="E84" s="69"/>
      <c r="F84" s="69"/>
      <c r="G84" s="69"/>
      <c r="H84" s="69"/>
      <c r="I84" s="70"/>
      <c r="J84" s="69"/>
      <c r="K84" s="69"/>
      <c r="L84" s="69"/>
      <c r="M84" s="69"/>
      <c r="N84" s="69"/>
      <c r="O84" s="72"/>
      <c r="P84" s="69"/>
      <c r="Q84" s="69"/>
      <c r="R84" s="69"/>
      <c r="S84" s="69"/>
      <c r="T84" s="69"/>
      <c r="U84" s="503">
        <f t="shared" ca="1" si="4"/>
        <v>0</v>
      </c>
      <c r="V84" s="508">
        <f t="shared" ca="1" si="3"/>
        <v>0</v>
      </c>
      <c r="W84" s="506"/>
      <c r="X84" s="506"/>
      <c r="Y84" s="506"/>
      <c r="Z84" s="502" t="e">
        <f>VLOOKUP($C84,Model!$A$2:$D$22,2,FALSE)</f>
        <v>#N/A</v>
      </c>
      <c r="AA84" s="503" t="e">
        <f>(VLOOKUP($D84,Lookup!$C$4:$D$36,2,FALSE)/Lookup!$C$2)*VLOOKUP($C84,Model!$A$2:$E$22,5,FALSE)*VLOOKUP($C84,Model!$A$2:$G$22,7,FALSE)</f>
        <v>#N/A</v>
      </c>
      <c r="AB84" s="503" t="e">
        <f>(VLOOKUP($E84,Lookup!$F$4:$G$8,2,FALSE)/Lookup!$F$2)*VLOOKUP($C84,Model!$A$2:$E$22,5,FALSE)*VLOOKUP($C84,Model!$A$2:$H$22,8,FALSE)</f>
        <v>#N/A</v>
      </c>
      <c r="AC84" s="503" t="e">
        <f>(VLOOKUP($F84,Lookup!$H$4:$I$26,2,FALSE)/Lookup!$H$2)*VLOOKUP($C84,Model!$A$2:$E$22,5,FALSE)*VLOOKUP($C84,Model!$A$2:$I$22,9,FALSE)</f>
        <v>#N/A</v>
      </c>
      <c r="AD84" s="503" t="e">
        <f>(VLOOKUP($G84,Lookup!$J$4:$K$34,2,FALSE)/Lookup!$J$2)*VLOOKUP($C84,Model!$A$2:$E$22,5,FALSE)*VLOOKUP($C84,Model!$A$2:$J$22,10,FALSE)</f>
        <v>#N/A</v>
      </c>
      <c r="AE84" s="503" t="e">
        <f>(VLOOKUP($H84,Lookup!$L$4:$M$15,2,FALSE)/Lookup!$L$2)*VLOOKUP($C84,Model!$A$2:$E$22,5,FALSE)*VLOOKUP($C84,Model!$A$2:$K$22,11,FALSE)</f>
        <v>#N/A</v>
      </c>
      <c r="AF84" s="503" t="e">
        <f ca="1">_xlfn.SWITCH(VLOOKUP($C84,Model!$A$2:$F$22,6,FALSE),8,(VLOOKUP($I84,Lookup!$N$17:$O$24,2,FALSE)/Lookup!$L$2)*VLOOKUP($C84,Model!$A$2:$E$22,5,FALSE)*VLOOKUP($C84,Model!$A$2:$K$22,11,FALSE),(VLOOKUP($I84,Lookup!$N$4:$O$15,2,FALSE)/Lookup!$L$2)*VLOOKUP($C84,Model!$A$2:$E$22,5,FALSE)*VLOOKUP($C84,Model!$A$2:$K$22,11,FALSE))</f>
        <v>#NAME?</v>
      </c>
      <c r="AG84" s="503" t="e">
        <f>(VLOOKUP($J84,Lookup!$P$4:$Q$15,2,FALSE)/Lookup!$P$2)*VLOOKUP($C84,Model!$A$2:$E$22,5,FALSE)*VLOOKUP($C84,Model!$A$2:$L$22,12,FALSE)</f>
        <v>#N/A</v>
      </c>
      <c r="AH84" s="503" t="e">
        <f ca="1">_xlfn.SWITCH(VLOOKUP($C84,Model!$A$2:$F$22,6,FALSE),8,(VLOOKUP($K84,Lookup!$R$15:$S$23,2,FALSE)/Lookup!$R$2)*VLOOKUP($C84,Model!$A$2:$E$22,5,FALSE)*VLOOKUP($C84,Model!$A$2:$M$22,13,FALSE),(VLOOKUP($K84,Lookup!$R$4:$S$12,2,FALSE)/Lookup!$R$2)*VLOOKUP($C84,Model!$A$2:$E$22,5,FALSE)*VLOOKUP($C84,Model!$A$2:$M$22,13,FALSE))</f>
        <v>#NAME?</v>
      </c>
      <c r="AI84" s="503" t="e">
        <f>(VLOOKUP($L84,Lookup!$V$4:$W$12,2,FALSE)/Lookup!$V$2)*VLOOKUP($C84,Model!$A$2:$E$22,5,FALSE)*VLOOKUP($C84,Model!$A$2:$N$22,14,FALSE)</f>
        <v>#N/A</v>
      </c>
      <c r="AJ84" s="503" t="e">
        <f>(VLOOKUP($M84,Lookup!$X$4:$Y$10,2,FALSE)/Lookup!$X$2)*VLOOKUP($C84,Model!$A$2:$E$22,5,FALSE)*VLOOKUP($C84,Model!$A$2:$O$22,15,FALSE)</f>
        <v>#N/A</v>
      </c>
      <c r="AK84" s="503" t="e">
        <f>(VLOOKUP($N84,Lookup!$Z$4:$AA$13,2,FALSE)/Lookup!$Z$2)*VLOOKUP($C84,Model!$A$2:$E$22,5,FALSE)*VLOOKUP($C84,Model!$A$2:$P$22,16,FALSE)</f>
        <v>#N/A</v>
      </c>
      <c r="AL84" s="503" t="e">
        <f>(VLOOKUP($O84,Lookup!$AB$4:$AC$13,2,FALSE)/Lookup!$AB$2)*VLOOKUP($C84,Model!$A$2:$E$22,5,FALSE)*VLOOKUP($C84,Model!$A$2:$Q$22,17,FALSE)</f>
        <v>#N/A</v>
      </c>
      <c r="AM84" s="503" t="e">
        <f>(VLOOKUP($P84,Lookup!$T$4:$U$8,2,FALSE)/Lookup!$T$2)*VLOOKUP($C84,Model!$A$2:$E$22,5,FALSE)*VLOOKUP($C84,Model!$A$2:$R$22,18,FALSE)</f>
        <v>#N/A</v>
      </c>
      <c r="AN84" s="503" t="e">
        <f>(VLOOKUP($Q84,Lookup!$AD$4:$AE$13,2,FALSE)/Lookup!$AD$2)*VLOOKUP($C84,Model!$A$2:$E$22,5,FALSE)*VLOOKUP($C84,Model!$A$2:$S$22,19,FALSE)</f>
        <v>#N/A</v>
      </c>
      <c r="AO84" s="503" t="e">
        <f>(VLOOKUP($R84,Lookup!$AF$4:$AG$8,2,FALSE)/Lookup!$AF$2)*VLOOKUP($C84,Model!$A$2:$E$22,5,FALSE)*VLOOKUP($C84,Model!$A$2:$T$22,20,FALSE)</f>
        <v>#N/A</v>
      </c>
      <c r="AP84" s="503" t="e">
        <f>(VLOOKUP($S84,Lookup!$AH$4:$AI$9,2,FALSE)/Lookup!$AH$2)*VLOOKUP($C84,Model!$A$2:$E$22,5,FALSE)*VLOOKUP($C84,Model!$A$2:$U$22,21,FALSE)</f>
        <v>#N/A</v>
      </c>
      <c r="AQ84" s="503" t="e">
        <f>(VLOOKUP($T84,Lookup!$AJ$4:$AK$12,2,FALSE)/Lookup!$AJ$2)*VLOOKUP($C84,Model!$A$2:$E$22,5,FALSE)*VLOOKUP($C84,Model!$A$2:$V$22,22,FALSE)</f>
        <v>#N/A</v>
      </c>
    </row>
    <row r="85" spans="1:43" x14ac:dyDescent="0.25">
      <c r="A85" s="69"/>
      <c r="B85" s="69"/>
      <c r="C85" s="69"/>
      <c r="D85" s="69"/>
      <c r="E85" s="69"/>
      <c r="F85" s="69"/>
      <c r="G85" s="69"/>
      <c r="H85" s="69"/>
      <c r="I85" s="70"/>
      <c r="J85" s="69"/>
      <c r="K85" s="69"/>
      <c r="L85" s="69"/>
      <c r="M85" s="69"/>
      <c r="N85" s="69"/>
      <c r="O85" s="72"/>
      <c r="P85" s="69"/>
      <c r="Q85" s="69"/>
      <c r="R85" s="69"/>
      <c r="S85" s="69"/>
      <c r="T85" s="69"/>
      <c r="U85" s="503">
        <f t="shared" ca="1" si="4"/>
        <v>0</v>
      </c>
      <c r="V85" s="508">
        <f t="shared" ca="1" si="3"/>
        <v>0</v>
      </c>
      <c r="W85" s="506"/>
      <c r="X85" s="506"/>
      <c r="Y85" s="506"/>
      <c r="Z85" s="502" t="e">
        <f>VLOOKUP($C85,Model!$A$2:$D$22,2,FALSE)</f>
        <v>#N/A</v>
      </c>
      <c r="AA85" s="503" t="e">
        <f>(VLOOKUP($D85,Lookup!$C$4:$D$36,2,FALSE)/Lookup!$C$2)*VLOOKUP($C85,Model!$A$2:$E$22,5,FALSE)*VLOOKUP($C85,Model!$A$2:$G$22,7,FALSE)</f>
        <v>#N/A</v>
      </c>
      <c r="AB85" s="503" t="e">
        <f>(VLOOKUP($E85,Lookup!$F$4:$G$8,2,FALSE)/Lookup!$F$2)*VLOOKUP($C85,Model!$A$2:$E$22,5,FALSE)*VLOOKUP($C85,Model!$A$2:$H$22,8,FALSE)</f>
        <v>#N/A</v>
      </c>
      <c r="AC85" s="503" t="e">
        <f>(VLOOKUP($F85,Lookup!$H$4:$I$26,2,FALSE)/Lookup!$H$2)*VLOOKUP($C85,Model!$A$2:$E$22,5,FALSE)*VLOOKUP($C85,Model!$A$2:$I$22,9,FALSE)</f>
        <v>#N/A</v>
      </c>
      <c r="AD85" s="503" t="e">
        <f>(VLOOKUP($G85,Lookup!$J$4:$K$34,2,FALSE)/Lookup!$J$2)*VLOOKUP($C85,Model!$A$2:$E$22,5,FALSE)*VLOOKUP($C85,Model!$A$2:$J$22,10,FALSE)</f>
        <v>#N/A</v>
      </c>
      <c r="AE85" s="503" t="e">
        <f>(VLOOKUP($H85,Lookup!$L$4:$M$15,2,FALSE)/Lookup!$L$2)*VLOOKUP($C85,Model!$A$2:$E$22,5,FALSE)*VLOOKUP($C85,Model!$A$2:$K$22,11,FALSE)</f>
        <v>#N/A</v>
      </c>
      <c r="AF85" s="503" t="e">
        <f ca="1">_xlfn.SWITCH(VLOOKUP($C85,Model!$A$2:$F$22,6,FALSE),8,(VLOOKUP($I85,Lookup!$N$17:$O$24,2,FALSE)/Lookup!$L$2)*VLOOKUP($C85,Model!$A$2:$E$22,5,FALSE)*VLOOKUP($C85,Model!$A$2:$K$22,11,FALSE),(VLOOKUP($I85,Lookup!$N$4:$O$15,2,FALSE)/Lookup!$L$2)*VLOOKUP($C85,Model!$A$2:$E$22,5,FALSE)*VLOOKUP($C85,Model!$A$2:$K$22,11,FALSE))</f>
        <v>#NAME?</v>
      </c>
      <c r="AG85" s="503" t="e">
        <f>(VLOOKUP($J85,Lookup!$P$4:$Q$15,2,FALSE)/Lookup!$P$2)*VLOOKUP($C85,Model!$A$2:$E$22,5,FALSE)*VLOOKUP($C85,Model!$A$2:$L$22,12,FALSE)</f>
        <v>#N/A</v>
      </c>
      <c r="AH85" s="503" t="e">
        <f ca="1">_xlfn.SWITCH(VLOOKUP($C85,Model!$A$2:$F$22,6,FALSE),8,(VLOOKUP($K85,Lookup!$R$15:$S$23,2,FALSE)/Lookup!$R$2)*VLOOKUP($C85,Model!$A$2:$E$22,5,FALSE)*VLOOKUP($C85,Model!$A$2:$M$22,13,FALSE),(VLOOKUP($K85,Lookup!$R$4:$S$12,2,FALSE)/Lookup!$R$2)*VLOOKUP($C85,Model!$A$2:$E$22,5,FALSE)*VLOOKUP($C85,Model!$A$2:$M$22,13,FALSE))</f>
        <v>#NAME?</v>
      </c>
      <c r="AI85" s="503" t="e">
        <f>(VLOOKUP($L85,Lookup!$V$4:$W$12,2,FALSE)/Lookup!$V$2)*VLOOKUP($C85,Model!$A$2:$E$22,5,FALSE)*VLOOKUP($C85,Model!$A$2:$N$22,14,FALSE)</f>
        <v>#N/A</v>
      </c>
      <c r="AJ85" s="503" t="e">
        <f>(VLOOKUP($M85,Lookup!$X$4:$Y$10,2,FALSE)/Lookup!$X$2)*VLOOKUP($C85,Model!$A$2:$E$22,5,FALSE)*VLOOKUP($C85,Model!$A$2:$O$22,15,FALSE)</f>
        <v>#N/A</v>
      </c>
      <c r="AK85" s="503" t="e">
        <f>(VLOOKUP($N85,Lookup!$Z$4:$AA$13,2,FALSE)/Lookup!$Z$2)*VLOOKUP($C85,Model!$A$2:$E$22,5,FALSE)*VLOOKUP($C85,Model!$A$2:$P$22,16,FALSE)</f>
        <v>#N/A</v>
      </c>
      <c r="AL85" s="503" t="e">
        <f>(VLOOKUP($O85,Lookup!$AB$4:$AC$13,2,FALSE)/Lookup!$AB$2)*VLOOKUP($C85,Model!$A$2:$E$22,5,FALSE)*VLOOKUP($C85,Model!$A$2:$Q$22,17,FALSE)</f>
        <v>#N/A</v>
      </c>
      <c r="AM85" s="503" t="e">
        <f>(VLOOKUP($P85,Lookup!$T$4:$U$8,2,FALSE)/Lookup!$T$2)*VLOOKUP($C85,Model!$A$2:$E$22,5,FALSE)*VLOOKUP($C85,Model!$A$2:$R$22,18,FALSE)</f>
        <v>#N/A</v>
      </c>
      <c r="AN85" s="503" t="e">
        <f>(VLOOKUP($Q85,Lookup!$AD$4:$AE$13,2,FALSE)/Lookup!$AD$2)*VLOOKUP($C85,Model!$A$2:$E$22,5,FALSE)*VLOOKUP($C85,Model!$A$2:$S$22,19,FALSE)</f>
        <v>#N/A</v>
      </c>
      <c r="AO85" s="503" t="e">
        <f>(VLOOKUP($R85,Lookup!$AF$4:$AG$8,2,FALSE)/Lookup!$AF$2)*VLOOKUP($C85,Model!$A$2:$E$22,5,FALSE)*VLOOKUP($C85,Model!$A$2:$T$22,20,FALSE)</f>
        <v>#N/A</v>
      </c>
      <c r="AP85" s="503" t="e">
        <f>(VLOOKUP($S85,Lookup!$AH$4:$AI$9,2,FALSE)/Lookup!$AH$2)*VLOOKUP($C85,Model!$A$2:$E$22,5,FALSE)*VLOOKUP($C85,Model!$A$2:$U$22,21,FALSE)</f>
        <v>#N/A</v>
      </c>
      <c r="AQ85" s="503" t="e">
        <f>(VLOOKUP($T85,Lookup!$AJ$4:$AK$12,2,FALSE)/Lookup!$AJ$2)*VLOOKUP($C85,Model!$A$2:$E$22,5,FALSE)*VLOOKUP($C85,Model!$A$2:$V$22,22,FALSE)</f>
        <v>#N/A</v>
      </c>
    </row>
    <row r="86" spans="1:43" x14ac:dyDescent="0.25">
      <c r="A86" s="69"/>
      <c r="B86" s="69"/>
      <c r="C86" s="69"/>
      <c r="D86" s="69"/>
      <c r="E86" s="69"/>
      <c r="F86" s="69"/>
      <c r="G86" s="69"/>
      <c r="H86" s="69"/>
      <c r="I86" s="70"/>
      <c r="J86" s="69"/>
      <c r="K86" s="69"/>
      <c r="L86" s="69"/>
      <c r="M86" s="69"/>
      <c r="N86" s="69"/>
      <c r="O86" s="72"/>
      <c r="P86" s="69"/>
      <c r="Q86" s="69"/>
      <c r="R86" s="69"/>
      <c r="S86" s="69"/>
      <c r="T86" s="69"/>
      <c r="U86" s="503">
        <f t="shared" ca="1" si="4"/>
        <v>0</v>
      </c>
      <c r="V86" s="508">
        <f t="shared" ca="1" si="3"/>
        <v>0</v>
      </c>
      <c r="W86" s="506"/>
      <c r="X86" s="506"/>
      <c r="Y86" s="506"/>
      <c r="Z86" s="502" t="e">
        <f>VLOOKUP($C86,Model!$A$2:$D$22,2,FALSE)</f>
        <v>#N/A</v>
      </c>
      <c r="AA86" s="503" t="e">
        <f>(VLOOKUP($D86,Lookup!$C$4:$D$36,2,FALSE)/Lookup!$C$2)*VLOOKUP($C86,Model!$A$2:$E$22,5,FALSE)*VLOOKUP($C86,Model!$A$2:$G$22,7,FALSE)</f>
        <v>#N/A</v>
      </c>
      <c r="AB86" s="503" t="e">
        <f>(VLOOKUP($E86,Lookup!$F$4:$G$8,2,FALSE)/Lookup!$F$2)*VLOOKUP($C86,Model!$A$2:$E$22,5,FALSE)*VLOOKUP($C86,Model!$A$2:$H$22,8,FALSE)</f>
        <v>#N/A</v>
      </c>
      <c r="AC86" s="503" t="e">
        <f>(VLOOKUP($F86,Lookup!$H$4:$I$26,2,FALSE)/Lookup!$H$2)*VLOOKUP($C86,Model!$A$2:$E$22,5,FALSE)*VLOOKUP($C86,Model!$A$2:$I$22,9,FALSE)</f>
        <v>#N/A</v>
      </c>
      <c r="AD86" s="503" t="e">
        <f>(VLOOKUP($G86,Lookup!$J$4:$K$34,2,FALSE)/Lookup!$J$2)*VLOOKUP($C86,Model!$A$2:$E$22,5,FALSE)*VLOOKUP($C86,Model!$A$2:$J$22,10,FALSE)</f>
        <v>#N/A</v>
      </c>
      <c r="AE86" s="503" t="e">
        <f>(VLOOKUP($H86,Lookup!$L$4:$M$15,2,FALSE)/Lookup!$L$2)*VLOOKUP($C86,Model!$A$2:$E$22,5,FALSE)*VLOOKUP($C86,Model!$A$2:$K$22,11,FALSE)</f>
        <v>#N/A</v>
      </c>
      <c r="AF86" s="503" t="e">
        <f ca="1">_xlfn.SWITCH(VLOOKUP($C86,Model!$A$2:$F$22,6,FALSE),8,(VLOOKUP($I86,Lookup!$N$17:$O$24,2,FALSE)/Lookup!$L$2)*VLOOKUP($C86,Model!$A$2:$E$22,5,FALSE)*VLOOKUP($C86,Model!$A$2:$K$22,11,FALSE),(VLOOKUP($I86,Lookup!$N$4:$O$15,2,FALSE)/Lookup!$L$2)*VLOOKUP($C86,Model!$A$2:$E$22,5,FALSE)*VLOOKUP($C86,Model!$A$2:$K$22,11,FALSE))</f>
        <v>#NAME?</v>
      </c>
      <c r="AG86" s="503" t="e">
        <f>(VLOOKUP($J86,Lookup!$P$4:$Q$15,2,FALSE)/Lookup!$P$2)*VLOOKUP($C86,Model!$A$2:$E$22,5,FALSE)*VLOOKUP($C86,Model!$A$2:$L$22,12,FALSE)</f>
        <v>#N/A</v>
      </c>
      <c r="AH86" s="503" t="e">
        <f ca="1">_xlfn.SWITCH(VLOOKUP($C86,Model!$A$2:$F$22,6,FALSE),8,(VLOOKUP($K86,Lookup!$R$15:$S$23,2,FALSE)/Lookup!$R$2)*VLOOKUP($C86,Model!$A$2:$E$22,5,FALSE)*VLOOKUP($C86,Model!$A$2:$M$22,13,FALSE),(VLOOKUP($K86,Lookup!$R$4:$S$12,2,FALSE)/Lookup!$R$2)*VLOOKUP($C86,Model!$A$2:$E$22,5,FALSE)*VLOOKUP($C86,Model!$A$2:$M$22,13,FALSE))</f>
        <v>#NAME?</v>
      </c>
      <c r="AI86" s="503" t="e">
        <f>(VLOOKUP($L86,Lookup!$V$4:$W$12,2,FALSE)/Lookup!$V$2)*VLOOKUP($C86,Model!$A$2:$E$22,5,FALSE)*VLOOKUP($C86,Model!$A$2:$N$22,14,FALSE)</f>
        <v>#N/A</v>
      </c>
      <c r="AJ86" s="503" t="e">
        <f>(VLOOKUP($M86,Lookup!$X$4:$Y$10,2,FALSE)/Lookup!$X$2)*VLOOKUP($C86,Model!$A$2:$E$22,5,FALSE)*VLOOKUP($C86,Model!$A$2:$O$22,15,FALSE)</f>
        <v>#N/A</v>
      </c>
      <c r="AK86" s="503" t="e">
        <f>(VLOOKUP($N86,Lookup!$Z$4:$AA$13,2,FALSE)/Lookup!$Z$2)*VLOOKUP($C86,Model!$A$2:$E$22,5,FALSE)*VLOOKUP($C86,Model!$A$2:$P$22,16,FALSE)</f>
        <v>#N/A</v>
      </c>
      <c r="AL86" s="503" t="e">
        <f>(VLOOKUP($O86,Lookup!$AB$4:$AC$13,2,FALSE)/Lookup!$AB$2)*VLOOKUP($C86,Model!$A$2:$E$22,5,FALSE)*VLOOKUP($C86,Model!$A$2:$Q$22,17,FALSE)</f>
        <v>#N/A</v>
      </c>
      <c r="AM86" s="503" t="e">
        <f>(VLOOKUP($P86,Lookup!$T$4:$U$8,2,FALSE)/Lookup!$T$2)*VLOOKUP($C86,Model!$A$2:$E$22,5,FALSE)*VLOOKUP($C86,Model!$A$2:$R$22,18,FALSE)</f>
        <v>#N/A</v>
      </c>
      <c r="AN86" s="503" t="e">
        <f>(VLOOKUP($Q86,Lookup!$AD$4:$AE$13,2,FALSE)/Lookup!$AD$2)*VLOOKUP($C86,Model!$A$2:$E$22,5,FALSE)*VLOOKUP($C86,Model!$A$2:$S$22,19,FALSE)</f>
        <v>#N/A</v>
      </c>
      <c r="AO86" s="503" t="e">
        <f>(VLOOKUP($R86,Lookup!$AF$4:$AG$8,2,FALSE)/Lookup!$AF$2)*VLOOKUP($C86,Model!$A$2:$E$22,5,FALSE)*VLOOKUP($C86,Model!$A$2:$T$22,20,FALSE)</f>
        <v>#N/A</v>
      </c>
      <c r="AP86" s="503" t="e">
        <f>(VLOOKUP($S86,Lookup!$AH$4:$AI$9,2,FALSE)/Lookup!$AH$2)*VLOOKUP($C86,Model!$A$2:$E$22,5,FALSE)*VLOOKUP($C86,Model!$A$2:$U$22,21,FALSE)</f>
        <v>#N/A</v>
      </c>
      <c r="AQ86" s="503" t="e">
        <f>(VLOOKUP($T86,Lookup!$AJ$4:$AK$12,2,FALSE)/Lookup!$AJ$2)*VLOOKUP($C86,Model!$A$2:$E$22,5,FALSE)*VLOOKUP($C86,Model!$A$2:$V$22,22,FALSE)</f>
        <v>#N/A</v>
      </c>
    </row>
    <row r="87" spans="1:43" x14ac:dyDescent="0.25">
      <c r="A87" s="69"/>
      <c r="B87" s="69"/>
      <c r="C87" s="69"/>
      <c r="D87" s="69"/>
      <c r="E87" s="69"/>
      <c r="F87" s="69"/>
      <c r="G87" s="69"/>
      <c r="H87" s="69"/>
      <c r="I87" s="70"/>
      <c r="J87" s="69"/>
      <c r="K87" s="69"/>
      <c r="L87" s="69"/>
      <c r="M87" s="69"/>
      <c r="N87" s="69"/>
      <c r="O87" s="72"/>
      <c r="P87" s="69"/>
      <c r="Q87" s="69"/>
      <c r="R87" s="69"/>
      <c r="S87" s="69"/>
      <c r="T87" s="69"/>
      <c r="U87" s="503">
        <f t="shared" ca="1" si="4"/>
        <v>0</v>
      </c>
      <c r="V87" s="508">
        <f t="shared" ca="1" si="3"/>
        <v>0</v>
      </c>
      <c r="W87" s="506"/>
      <c r="X87" s="506"/>
      <c r="Y87" s="506"/>
      <c r="Z87" s="502" t="e">
        <f>VLOOKUP($C87,Model!$A$2:$D$22,2,FALSE)</f>
        <v>#N/A</v>
      </c>
      <c r="AA87" s="503" t="e">
        <f>(VLOOKUP($D87,Lookup!$C$4:$D$36,2,FALSE)/Lookup!$C$2)*VLOOKUP($C87,Model!$A$2:$E$22,5,FALSE)*VLOOKUP($C87,Model!$A$2:$G$22,7,FALSE)</f>
        <v>#N/A</v>
      </c>
      <c r="AB87" s="503" t="e">
        <f>(VLOOKUP($E87,Lookup!$F$4:$G$8,2,FALSE)/Lookup!$F$2)*VLOOKUP($C87,Model!$A$2:$E$22,5,FALSE)*VLOOKUP($C87,Model!$A$2:$H$22,8,FALSE)</f>
        <v>#N/A</v>
      </c>
      <c r="AC87" s="503" t="e">
        <f>(VLOOKUP($F87,Lookup!$H$4:$I$26,2,FALSE)/Lookup!$H$2)*VLOOKUP($C87,Model!$A$2:$E$22,5,FALSE)*VLOOKUP($C87,Model!$A$2:$I$22,9,FALSE)</f>
        <v>#N/A</v>
      </c>
      <c r="AD87" s="503" t="e">
        <f>(VLOOKUP($G87,Lookup!$J$4:$K$34,2,FALSE)/Lookup!$J$2)*VLOOKUP($C87,Model!$A$2:$E$22,5,FALSE)*VLOOKUP($C87,Model!$A$2:$J$22,10,FALSE)</f>
        <v>#N/A</v>
      </c>
      <c r="AE87" s="503" t="e">
        <f>(VLOOKUP($H87,Lookup!$L$4:$M$15,2,FALSE)/Lookup!$L$2)*VLOOKUP($C87,Model!$A$2:$E$22,5,FALSE)*VLOOKUP($C87,Model!$A$2:$K$22,11,FALSE)</f>
        <v>#N/A</v>
      </c>
      <c r="AF87" s="503" t="e">
        <f ca="1">_xlfn.SWITCH(VLOOKUP($C87,Model!$A$2:$F$22,6,FALSE),8,(VLOOKUP($I87,Lookup!$N$17:$O$24,2,FALSE)/Lookup!$L$2)*VLOOKUP($C87,Model!$A$2:$E$22,5,FALSE)*VLOOKUP($C87,Model!$A$2:$K$22,11,FALSE),(VLOOKUP($I87,Lookup!$N$4:$O$15,2,FALSE)/Lookup!$L$2)*VLOOKUP($C87,Model!$A$2:$E$22,5,FALSE)*VLOOKUP($C87,Model!$A$2:$K$22,11,FALSE))</f>
        <v>#NAME?</v>
      </c>
      <c r="AG87" s="503" t="e">
        <f>(VLOOKUP($J87,Lookup!$P$4:$Q$15,2,FALSE)/Lookup!$P$2)*VLOOKUP($C87,Model!$A$2:$E$22,5,FALSE)*VLOOKUP($C87,Model!$A$2:$L$22,12,FALSE)</f>
        <v>#N/A</v>
      </c>
      <c r="AH87" s="503" t="e">
        <f ca="1">_xlfn.SWITCH(VLOOKUP($C87,Model!$A$2:$F$22,6,FALSE),8,(VLOOKUP($K87,Lookup!$R$15:$S$23,2,FALSE)/Lookup!$R$2)*VLOOKUP($C87,Model!$A$2:$E$22,5,FALSE)*VLOOKUP($C87,Model!$A$2:$M$22,13,FALSE),(VLOOKUP($K87,Lookup!$R$4:$S$12,2,FALSE)/Lookup!$R$2)*VLOOKUP($C87,Model!$A$2:$E$22,5,FALSE)*VLOOKUP($C87,Model!$A$2:$M$22,13,FALSE))</f>
        <v>#NAME?</v>
      </c>
      <c r="AI87" s="503" t="e">
        <f>(VLOOKUP($L87,Lookup!$V$4:$W$12,2,FALSE)/Lookup!$V$2)*VLOOKUP($C87,Model!$A$2:$E$22,5,FALSE)*VLOOKUP($C87,Model!$A$2:$N$22,14,FALSE)</f>
        <v>#N/A</v>
      </c>
      <c r="AJ87" s="503" t="e">
        <f>(VLOOKUP($M87,Lookup!$X$4:$Y$10,2,FALSE)/Lookup!$X$2)*VLOOKUP($C87,Model!$A$2:$E$22,5,FALSE)*VLOOKUP($C87,Model!$A$2:$O$22,15,FALSE)</f>
        <v>#N/A</v>
      </c>
      <c r="AK87" s="503" t="e">
        <f>(VLOOKUP($N87,Lookup!$Z$4:$AA$13,2,FALSE)/Lookup!$Z$2)*VLOOKUP($C87,Model!$A$2:$E$22,5,FALSE)*VLOOKUP($C87,Model!$A$2:$P$22,16,FALSE)</f>
        <v>#N/A</v>
      </c>
      <c r="AL87" s="503" t="e">
        <f>(VLOOKUP($O87,Lookup!$AB$4:$AC$13,2,FALSE)/Lookup!$AB$2)*VLOOKUP($C87,Model!$A$2:$E$22,5,FALSE)*VLOOKUP($C87,Model!$A$2:$Q$22,17,FALSE)</f>
        <v>#N/A</v>
      </c>
      <c r="AM87" s="503" t="e">
        <f>(VLOOKUP($P87,Lookup!$T$4:$U$8,2,FALSE)/Lookup!$T$2)*VLOOKUP($C87,Model!$A$2:$E$22,5,FALSE)*VLOOKUP($C87,Model!$A$2:$R$22,18,FALSE)</f>
        <v>#N/A</v>
      </c>
      <c r="AN87" s="503" t="e">
        <f>(VLOOKUP($Q87,Lookup!$AD$4:$AE$13,2,FALSE)/Lookup!$AD$2)*VLOOKUP($C87,Model!$A$2:$E$22,5,FALSE)*VLOOKUP($C87,Model!$A$2:$S$22,19,FALSE)</f>
        <v>#N/A</v>
      </c>
      <c r="AO87" s="503" t="e">
        <f>(VLOOKUP($R87,Lookup!$AF$4:$AG$8,2,FALSE)/Lookup!$AF$2)*VLOOKUP($C87,Model!$A$2:$E$22,5,FALSE)*VLOOKUP($C87,Model!$A$2:$T$22,20,FALSE)</f>
        <v>#N/A</v>
      </c>
      <c r="AP87" s="503" t="e">
        <f>(VLOOKUP($S87,Lookup!$AH$4:$AI$9,2,FALSE)/Lookup!$AH$2)*VLOOKUP($C87,Model!$A$2:$E$22,5,FALSE)*VLOOKUP($C87,Model!$A$2:$U$22,21,FALSE)</f>
        <v>#N/A</v>
      </c>
      <c r="AQ87" s="503" t="e">
        <f>(VLOOKUP($T87,Lookup!$AJ$4:$AK$12,2,FALSE)/Lookup!$AJ$2)*VLOOKUP($C87,Model!$A$2:$E$22,5,FALSE)*VLOOKUP($C87,Model!$A$2:$V$22,22,FALSE)</f>
        <v>#N/A</v>
      </c>
    </row>
    <row r="88" spans="1:43" x14ac:dyDescent="0.25">
      <c r="A88" s="69"/>
      <c r="B88" s="69"/>
      <c r="C88" s="69"/>
      <c r="D88" s="69"/>
      <c r="E88" s="69"/>
      <c r="F88" s="69"/>
      <c r="G88" s="69"/>
      <c r="H88" s="69"/>
      <c r="I88" s="70"/>
      <c r="J88" s="69"/>
      <c r="K88" s="69"/>
      <c r="L88" s="69"/>
      <c r="M88" s="69"/>
      <c r="N88" s="69"/>
      <c r="O88" s="72"/>
      <c r="P88" s="69"/>
      <c r="Q88" s="69"/>
      <c r="R88" s="69"/>
      <c r="S88" s="69"/>
      <c r="T88" s="69"/>
      <c r="U88" s="503">
        <f t="shared" ca="1" si="4"/>
        <v>0</v>
      </c>
      <c r="V88" s="508">
        <f t="shared" ca="1" si="3"/>
        <v>0</v>
      </c>
      <c r="W88" s="506"/>
      <c r="X88" s="506"/>
      <c r="Y88" s="506"/>
      <c r="Z88" s="502" t="e">
        <f>VLOOKUP($C88,Model!$A$2:$D$22,2,FALSE)</f>
        <v>#N/A</v>
      </c>
      <c r="AA88" s="503" t="e">
        <f>(VLOOKUP($D88,Lookup!$C$4:$D$36,2,FALSE)/Lookup!$C$2)*VLOOKUP($C88,Model!$A$2:$E$22,5,FALSE)*VLOOKUP($C88,Model!$A$2:$G$22,7,FALSE)</f>
        <v>#N/A</v>
      </c>
      <c r="AB88" s="503" t="e">
        <f>(VLOOKUP($E88,Lookup!$F$4:$G$8,2,FALSE)/Lookup!$F$2)*VLOOKUP($C88,Model!$A$2:$E$22,5,FALSE)*VLOOKUP($C88,Model!$A$2:$H$22,8,FALSE)</f>
        <v>#N/A</v>
      </c>
      <c r="AC88" s="503" t="e">
        <f>(VLOOKUP($F88,Lookup!$H$4:$I$26,2,FALSE)/Lookup!$H$2)*VLOOKUP($C88,Model!$A$2:$E$22,5,FALSE)*VLOOKUP($C88,Model!$A$2:$I$22,9,FALSE)</f>
        <v>#N/A</v>
      </c>
      <c r="AD88" s="503" t="e">
        <f>(VLOOKUP($G88,Lookup!$J$4:$K$34,2,FALSE)/Lookup!$J$2)*VLOOKUP($C88,Model!$A$2:$E$22,5,FALSE)*VLOOKUP($C88,Model!$A$2:$J$22,10,FALSE)</f>
        <v>#N/A</v>
      </c>
      <c r="AE88" s="503" t="e">
        <f>(VLOOKUP($H88,Lookup!$L$4:$M$15,2,FALSE)/Lookup!$L$2)*VLOOKUP($C88,Model!$A$2:$E$22,5,FALSE)*VLOOKUP($C88,Model!$A$2:$K$22,11,FALSE)</f>
        <v>#N/A</v>
      </c>
      <c r="AF88" s="503" t="e">
        <f ca="1">_xlfn.SWITCH(VLOOKUP($C88,Model!$A$2:$F$22,6,FALSE),8,(VLOOKUP($I88,Lookup!$N$17:$O$24,2,FALSE)/Lookup!$L$2)*VLOOKUP($C88,Model!$A$2:$E$22,5,FALSE)*VLOOKUP($C88,Model!$A$2:$K$22,11,FALSE),(VLOOKUP($I88,Lookup!$N$4:$O$15,2,FALSE)/Lookup!$L$2)*VLOOKUP($C88,Model!$A$2:$E$22,5,FALSE)*VLOOKUP($C88,Model!$A$2:$K$22,11,FALSE))</f>
        <v>#NAME?</v>
      </c>
      <c r="AG88" s="503" t="e">
        <f>(VLOOKUP($J88,Lookup!$P$4:$Q$15,2,FALSE)/Lookup!$P$2)*VLOOKUP($C88,Model!$A$2:$E$22,5,FALSE)*VLOOKUP($C88,Model!$A$2:$L$22,12,FALSE)</f>
        <v>#N/A</v>
      </c>
      <c r="AH88" s="503" t="e">
        <f ca="1">_xlfn.SWITCH(VLOOKUP($C88,Model!$A$2:$F$22,6,FALSE),8,(VLOOKUP($K88,Lookup!$R$15:$S$23,2,FALSE)/Lookup!$R$2)*VLOOKUP($C88,Model!$A$2:$E$22,5,FALSE)*VLOOKUP($C88,Model!$A$2:$M$22,13,FALSE),(VLOOKUP($K88,Lookup!$R$4:$S$12,2,FALSE)/Lookup!$R$2)*VLOOKUP($C88,Model!$A$2:$E$22,5,FALSE)*VLOOKUP($C88,Model!$A$2:$M$22,13,FALSE))</f>
        <v>#NAME?</v>
      </c>
      <c r="AI88" s="503" t="e">
        <f>(VLOOKUP($L88,Lookup!$V$4:$W$12,2,FALSE)/Lookup!$V$2)*VLOOKUP($C88,Model!$A$2:$E$22,5,FALSE)*VLOOKUP($C88,Model!$A$2:$N$22,14,FALSE)</f>
        <v>#N/A</v>
      </c>
      <c r="AJ88" s="503" t="e">
        <f>(VLOOKUP($M88,Lookup!$X$4:$Y$10,2,FALSE)/Lookup!$X$2)*VLOOKUP($C88,Model!$A$2:$E$22,5,FALSE)*VLOOKUP($C88,Model!$A$2:$O$22,15,FALSE)</f>
        <v>#N/A</v>
      </c>
      <c r="AK88" s="503" t="e">
        <f>(VLOOKUP($N88,Lookup!$Z$4:$AA$13,2,FALSE)/Lookup!$Z$2)*VLOOKUP($C88,Model!$A$2:$E$22,5,FALSE)*VLOOKUP($C88,Model!$A$2:$P$22,16,FALSE)</f>
        <v>#N/A</v>
      </c>
      <c r="AL88" s="503" t="e">
        <f>(VLOOKUP($O88,Lookup!$AB$4:$AC$13,2,FALSE)/Lookup!$AB$2)*VLOOKUP($C88,Model!$A$2:$E$22,5,FALSE)*VLOOKUP($C88,Model!$A$2:$Q$22,17,FALSE)</f>
        <v>#N/A</v>
      </c>
      <c r="AM88" s="503" t="e">
        <f>(VLOOKUP($P88,Lookup!$T$4:$U$8,2,FALSE)/Lookup!$T$2)*VLOOKUP($C88,Model!$A$2:$E$22,5,FALSE)*VLOOKUP($C88,Model!$A$2:$R$22,18,FALSE)</f>
        <v>#N/A</v>
      </c>
      <c r="AN88" s="503" t="e">
        <f>(VLOOKUP($Q88,Lookup!$AD$4:$AE$13,2,FALSE)/Lookup!$AD$2)*VLOOKUP($C88,Model!$A$2:$E$22,5,FALSE)*VLOOKUP($C88,Model!$A$2:$S$22,19,FALSE)</f>
        <v>#N/A</v>
      </c>
      <c r="AO88" s="503" t="e">
        <f>(VLOOKUP($R88,Lookup!$AF$4:$AG$8,2,FALSE)/Lookup!$AF$2)*VLOOKUP($C88,Model!$A$2:$E$22,5,FALSE)*VLOOKUP($C88,Model!$A$2:$T$22,20,FALSE)</f>
        <v>#N/A</v>
      </c>
      <c r="AP88" s="503" t="e">
        <f>(VLOOKUP($S88,Lookup!$AH$4:$AI$9,2,FALSE)/Lookup!$AH$2)*VLOOKUP($C88,Model!$A$2:$E$22,5,FALSE)*VLOOKUP($C88,Model!$A$2:$U$22,21,FALSE)</f>
        <v>#N/A</v>
      </c>
      <c r="AQ88" s="503" t="e">
        <f>(VLOOKUP($T88,Lookup!$AJ$4:$AK$12,2,FALSE)/Lookup!$AJ$2)*VLOOKUP($C88,Model!$A$2:$E$22,5,FALSE)*VLOOKUP($C88,Model!$A$2:$V$22,22,FALSE)</f>
        <v>#N/A</v>
      </c>
    </row>
    <row r="89" spans="1:43" x14ac:dyDescent="0.25">
      <c r="A89" s="69"/>
      <c r="B89" s="69"/>
      <c r="C89" s="69"/>
      <c r="D89" s="69"/>
      <c r="E89" s="69"/>
      <c r="F89" s="69"/>
      <c r="G89" s="69"/>
      <c r="H89" s="69"/>
      <c r="I89" s="70"/>
      <c r="J89" s="69"/>
      <c r="K89" s="69"/>
      <c r="L89" s="69"/>
      <c r="M89" s="69"/>
      <c r="N89" s="69"/>
      <c r="O89" s="72"/>
      <c r="P89" s="69"/>
      <c r="Q89" s="69"/>
      <c r="R89" s="69"/>
      <c r="S89" s="69"/>
      <c r="T89" s="69"/>
      <c r="U89" s="503">
        <f t="shared" ca="1" si="4"/>
        <v>0</v>
      </c>
      <c r="V89" s="508">
        <f t="shared" ca="1" si="3"/>
        <v>0</v>
      </c>
      <c r="W89" s="506"/>
      <c r="X89" s="506"/>
      <c r="Y89" s="506"/>
      <c r="Z89" s="502" t="e">
        <f>VLOOKUP($C89,Model!$A$2:$D$22,2,FALSE)</f>
        <v>#N/A</v>
      </c>
      <c r="AA89" s="503" t="e">
        <f>(VLOOKUP($D89,Lookup!$C$4:$D$36,2,FALSE)/Lookup!$C$2)*VLOOKUP($C89,Model!$A$2:$E$22,5,FALSE)*VLOOKUP($C89,Model!$A$2:$G$22,7,FALSE)</f>
        <v>#N/A</v>
      </c>
      <c r="AB89" s="503" t="e">
        <f>(VLOOKUP($E89,Lookup!$F$4:$G$8,2,FALSE)/Lookup!$F$2)*VLOOKUP($C89,Model!$A$2:$E$22,5,FALSE)*VLOOKUP($C89,Model!$A$2:$H$22,8,FALSE)</f>
        <v>#N/A</v>
      </c>
      <c r="AC89" s="503" t="e">
        <f>(VLOOKUP($F89,Lookup!$H$4:$I$26,2,FALSE)/Lookup!$H$2)*VLOOKUP($C89,Model!$A$2:$E$22,5,FALSE)*VLOOKUP($C89,Model!$A$2:$I$22,9,FALSE)</f>
        <v>#N/A</v>
      </c>
      <c r="AD89" s="503" t="e">
        <f>(VLOOKUP($G89,Lookup!$J$4:$K$34,2,FALSE)/Lookup!$J$2)*VLOOKUP($C89,Model!$A$2:$E$22,5,FALSE)*VLOOKUP($C89,Model!$A$2:$J$22,10,FALSE)</f>
        <v>#N/A</v>
      </c>
      <c r="AE89" s="503" t="e">
        <f>(VLOOKUP($H89,Lookup!$L$4:$M$15,2,FALSE)/Lookup!$L$2)*VLOOKUP($C89,Model!$A$2:$E$22,5,FALSE)*VLOOKUP($C89,Model!$A$2:$K$22,11,FALSE)</f>
        <v>#N/A</v>
      </c>
      <c r="AF89" s="503" t="e">
        <f ca="1">_xlfn.SWITCH(VLOOKUP($C89,Model!$A$2:$F$22,6,FALSE),8,(VLOOKUP($I89,Lookup!$N$17:$O$24,2,FALSE)/Lookup!$L$2)*VLOOKUP($C89,Model!$A$2:$E$22,5,FALSE)*VLOOKUP($C89,Model!$A$2:$K$22,11,FALSE),(VLOOKUP($I89,Lookup!$N$4:$O$15,2,FALSE)/Lookup!$L$2)*VLOOKUP($C89,Model!$A$2:$E$22,5,FALSE)*VLOOKUP($C89,Model!$A$2:$K$22,11,FALSE))</f>
        <v>#NAME?</v>
      </c>
      <c r="AG89" s="503" t="e">
        <f>(VLOOKUP($J89,Lookup!$P$4:$Q$15,2,FALSE)/Lookup!$P$2)*VLOOKUP($C89,Model!$A$2:$E$22,5,FALSE)*VLOOKUP($C89,Model!$A$2:$L$22,12,FALSE)</f>
        <v>#N/A</v>
      </c>
      <c r="AH89" s="503" t="e">
        <f ca="1">_xlfn.SWITCH(VLOOKUP($C89,Model!$A$2:$F$22,6,FALSE),8,(VLOOKUP($K89,Lookup!$R$15:$S$23,2,FALSE)/Lookup!$R$2)*VLOOKUP($C89,Model!$A$2:$E$22,5,FALSE)*VLOOKUP($C89,Model!$A$2:$M$22,13,FALSE),(VLOOKUP($K89,Lookup!$R$4:$S$12,2,FALSE)/Lookup!$R$2)*VLOOKUP($C89,Model!$A$2:$E$22,5,FALSE)*VLOOKUP($C89,Model!$A$2:$M$22,13,FALSE))</f>
        <v>#NAME?</v>
      </c>
      <c r="AI89" s="503" t="e">
        <f>(VLOOKUP($L89,Lookup!$V$4:$W$12,2,FALSE)/Lookup!$V$2)*VLOOKUP($C89,Model!$A$2:$E$22,5,FALSE)*VLOOKUP($C89,Model!$A$2:$N$22,14,FALSE)</f>
        <v>#N/A</v>
      </c>
      <c r="AJ89" s="503" t="e">
        <f>(VLOOKUP($M89,Lookup!$X$4:$Y$10,2,FALSE)/Lookup!$X$2)*VLOOKUP($C89,Model!$A$2:$E$22,5,FALSE)*VLOOKUP($C89,Model!$A$2:$O$22,15,FALSE)</f>
        <v>#N/A</v>
      </c>
      <c r="AK89" s="503" t="e">
        <f>(VLOOKUP($N89,Lookup!$Z$4:$AA$13,2,FALSE)/Lookup!$Z$2)*VLOOKUP($C89,Model!$A$2:$E$22,5,FALSE)*VLOOKUP($C89,Model!$A$2:$P$22,16,FALSE)</f>
        <v>#N/A</v>
      </c>
      <c r="AL89" s="503" t="e">
        <f>(VLOOKUP($O89,Lookup!$AB$4:$AC$13,2,FALSE)/Lookup!$AB$2)*VLOOKUP($C89,Model!$A$2:$E$22,5,FALSE)*VLOOKUP($C89,Model!$A$2:$Q$22,17,FALSE)</f>
        <v>#N/A</v>
      </c>
      <c r="AM89" s="503" t="e">
        <f>(VLOOKUP($P89,Lookup!$T$4:$U$8,2,FALSE)/Lookup!$T$2)*VLOOKUP($C89,Model!$A$2:$E$22,5,FALSE)*VLOOKUP($C89,Model!$A$2:$R$22,18,FALSE)</f>
        <v>#N/A</v>
      </c>
      <c r="AN89" s="503" t="e">
        <f>(VLOOKUP($Q89,Lookup!$AD$4:$AE$13,2,FALSE)/Lookup!$AD$2)*VLOOKUP($C89,Model!$A$2:$E$22,5,FALSE)*VLOOKUP($C89,Model!$A$2:$S$22,19,FALSE)</f>
        <v>#N/A</v>
      </c>
      <c r="AO89" s="503" t="e">
        <f>(VLOOKUP($R89,Lookup!$AF$4:$AG$8,2,FALSE)/Lookup!$AF$2)*VLOOKUP($C89,Model!$A$2:$E$22,5,FALSE)*VLOOKUP($C89,Model!$A$2:$T$22,20,FALSE)</f>
        <v>#N/A</v>
      </c>
      <c r="AP89" s="503" t="e">
        <f>(VLOOKUP($S89,Lookup!$AH$4:$AI$9,2,FALSE)/Lookup!$AH$2)*VLOOKUP($C89,Model!$A$2:$E$22,5,FALSE)*VLOOKUP($C89,Model!$A$2:$U$22,21,FALSE)</f>
        <v>#N/A</v>
      </c>
      <c r="AQ89" s="503" t="e">
        <f>(VLOOKUP($T89,Lookup!$AJ$4:$AK$12,2,FALSE)/Lookup!$AJ$2)*VLOOKUP($C89,Model!$A$2:$E$22,5,FALSE)*VLOOKUP($C89,Model!$A$2:$V$22,22,FALSE)</f>
        <v>#N/A</v>
      </c>
    </row>
    <row r="90" spans="1:43" x14ac:dyDescent="0.25">
      <c r="A90" s="69"/>
      <c r="B90" s="69"/>
      <c r="C90" s="69"/>
      <c r="D90" s="69"/>
      <c r="E90" s="69"/>
      <c r="F90" s="69"/>
      <c r="G90" s="69"/>
      <c r="H90" s="69"/>
      <c r="I90" s="70"/>
      <c r="J90" s="69"/>
      <c r="K90" s="69"/>
      <c r="L90" s="69"/>
      <c r="M90" s="69"/>
      <c r="N90" s="69"/>
      <c r="O90" s="72"/>
      <c r="P90" s="69"/>
      <c r="Q90" s="69"/>
      <c r="R90" s="69"/>
      <c r="S90" s="69"/>
      <c r="T90" s="69"/>
      <c r="U90" s="503">
        <f t="shared" ca="1" si="4"/>
        <v>0</v>
      </c>
      <c r="V90" s="508">
        <f t="shared" ca="1" si="3"/>
        <v>0</v>
      </c>
      <c r="W90" s="506"/>
      <c r="X90" s="506"/>
      <c r="Y90" s="506"/>
      <c r="Z90" s="502" t="e">
        <f>VLOOKUP($C90,Model!$A$2:$D$22,2,FALSE)</f>
        <v>#N/A</v>
      </c>
      <c r="AA90" s="503" t="e">
        <f>(VLOOKUP($D90,Lookup!$C$4:$D$36,2,FALSE)/Lookup!$C$2)*VLOOKUP($C90,Model!$A$2:$E$22,5,FALSE)*VLOOKUP($C90,Model!$A$2:$G$22,7,FALSE)</f>
        <v>#N/A</v>
      </c>
      <c r="AB90" s="503" t="e">
        <f>(VLOOKUP($E90,Lookup!$F$4:$G$8,2,FALSE)/Lookup!$F$2)*VLOOKUP($C90,Model!$A$2:$E$22,5,FALSE)*VLOOKUP($C90,Model!$A$2:$H$22,8,FALSE)</f>
        <v>#N/A</v>
      </c>
      <c r="AC90" s="503" t="e">
        <f>(VLOOKUP($F90,Lookup!$H$4:$I$26,2,FALSE)/Lookup!$H$2)*VLOOKUP($C90,Model!$A$2:$E$22,5,FALSE)*VLOOKUP($C90,Model!$A$2:$I$22,9,FALSE)</f>
        <v>#N/A</v>
      </c>
      <c r="AD90" s="503" t="e">
        <f>(VLOOKUP($G90,Lookup!$J$4:$K$34,2,FALSE)/Lookup!$J$2)*VLOOKUP($C90,Model!$A$2:$E$22,5,FALSE)*VLOOKUP($C90,Model!$A$2:$J$22,10,FALSE)</f>
        <v>#N/A</v>
      </c>
      <c r="AE90" s="503" t="e">
        <f>(VLOOKUP($H90,Lookup!$L$4:$M$15,2,FALSE)/Lookup!$L$2)*VLOOKUP($C90,Model!$A$2:$E$22,5,FALSE)*VLOOKUP($C90,Model!$A$2:$K$22,11,FALSE)</f>
        <v>#N/A</v>
      </c>
      <c r="AF90" s="503" t="e">
        <f ca="1">_xlfn.SWITCH(VLOOKUP($C90,Model!$A$2:$F$22,6,FALSE),8,(VLOOKUP($I90,Lookup!$N$17:$O$24,2,FALSE)/Lookup!$L$2)*VLOOKUP($C90,Model!$A$2:$E$22,5,FALSE)*VLOOKUP($C90,Model!$A$2:$K$22,11,FALSE),(VLOOKUP($I90,Lookup!$N$4:$O$15,2,FALSE)/Lookup!$L$2)*VLOOKUP($C90,Model!$A$2:$E$22,5,FALSE)*VLOOKUP($C90,Model!$A$2:$K$22,11,FALSE))</f>
        <v>#NAME?</v>
      </c>
      <c r="AG90" s="503" t="e">
        <f>(VLOOKUP($J90,Lookup!$P$4:$Q$15,2,FALSE)/Lookup!$P$2)*VLOOKUP($C90,Model!$A$2:$E$22,5,FALSE)*VLOOKUP($C90,Model!$A$2:$L$22,12,FALSE)</f>
        <v>#N/A</v>
      </c>
      <c r="AH90" s="503" t="e">
        <f ca="1">_xlfn.SWITCH(VLOOKUP($C90,Model!$A$2:$F$22,6,FALSE),8,(VLOOKUP($K90,Lookup!$R$15:$S$23,2,FALSE)/Lookup!$R$2)*VLOOKUP($C90,Model!$A$2:$E$22,5,FALSE)*VLOOKUP($C90,Model!$A$2:$M$22,13,FALSE),(VLOOKUP($K90,Lookup!$R$4:$S$12,2,FALSE)/Lookup!$R$2)*VLOOKUP($C90,Model!$A$2:$E$22,5,FALSE)*VLOOKUP($C90,Model!$A$2:$M$22,13,FALSE))</f>
        <v>#NAME?</v>
      </c>
      <c r="AI90" s="503" t="e">
        <f>(VLOOKUP($L90,Lookup!$V$4:$W$12,2,FALSE)/Lookup!$V$2)*VLOOKUP($C90,Model!$A$2:$E$22,5,FALSE)*VLOOKUP($C90,Model!$A$2:$N$22,14,FALSE)</f>
        <v>#N/A</v>
      </c>
      <c r="AJ90" s="503" t="e">
        <f>(VLOOKUP($M90,Lookup!$X$4:$Y$10,2,FALSE)/Lookup!$X$2)*VLOOKUP($C90,Model!$A$2:$E$22,5,FALSE)*VLOOKUP($C90,Model!$A$2:$O$22,15,FALSE)</f>
        <v>#N/A</v>
      </c>
      <c r="AK90" s="503" t="e">
        <f>(VLOOKUP($N90,Lookup!$Z$4:$AA$13,2,FALSE)/Lookup!$Z$2)*VLOOKUP($C90,Model!$A$2:$E$22,5,FALSE)*VLOOKUP($C90,Model!$A$2:$P$22,16,FALSE)</f>
        <v>#N/A</v>
      </c>
      <c r="AL90" s="503" t="e">
        <f>(VLOOKUP($O90,Lookup!$AB$4:$AC$13,2,FALSE)/Lookup!$AB$2)*VLOOKUP($C90,Model!$A$2:$E$22,5,FALSE)*VLOOKUP($C90,Model!$A$2:$Q$22,17,FALSE)</f>
        <v>#N/A</v>
      </c>
      <c r="AM90" s="503" t="e">
        <f>(VLOOKUP($P90,Lookup!$T$4:$U$8,2,FALSE)/Lookup!$T$2)*VLOOKUP($C90,Model!$A$2:$E$22,5,FALSE)*VLOOKUP($C90,Model!$A$2:$R$22,18,FALSE)</f>
        <v>#N/A</v>
      </c>
      <c r="AN90" s="503" t="e">
        <f>(VLOOKUP($Q90,Lookup!$AD$4:$AE$13,2,FALSE)/Lookup!$AD$2)*VLOOKUP($C90,Model!$A$2:$E$22,5,FALSE)*VLOOKUP($C90,Model!$A$2:$S$22,19,FALSE)</f>
        <v>#N/A</v>
      </c>
      <c r="AO90" s="503" t="e">
        <f>(VLOOKUP($R90,Lookup!$AF$4:$AG$8,2,FALSE)/Lookup!$AF$2)*VLOOKUP($C90,Model!$A$2:$E$22,5,FALSE)*VLOOKUP($C90,Model!$A$2:$T$22,20,FALSE)</f>
        <v>#N/A</v>
      </c>
      <c r="AP90" s="503" t="e">
        <f>(VLOOKUP($S90,Lookup!$AH$4:$AI$9,2,FALSE)/Lookup!$AH$2)*VLOOKUP($C90,Model!$A$2:$E$22,5,FALSE)*VLOOKUP($C90,Model!$A$2:$U$22,21,FALSE)</f>
        <v>#N/A</v>
      </c>
      <c r="AQ90" s="503" t="e">
        <f>(VLOOKUP($T90,Lookup!$AJ$4:$AK$12,2,FALSE)/Lookup!$AJ$2)*VLOOKUP($C90,Model!$A$2:$E$22,5,FALSE)*VLOOKUP($C90,Model!$A$2:$V$22,22,FALSE)</f>
        <v>#N/A</v>
      </c>
    </row>
    <row r="91" spans="1:43" x14ac:dyDescent="0.25">
      <c r="A91" s="69"/>
      <c r="B91" s="69"/>
      <c r="C91" s="69"/>
      <c r="D91" s="69"/>
      <c r="E91" s="69"/>
      <c r="F91" s="69"/>
      <c r="G91" s="69"/>
      <c r="H91" s="69"/>
      <c r="I91" s="70"/>
      <c r="J91" s="69"/>
      <c r="K91" s="69"/>
      <c r="L91" s="69"/>
      <c r="M91" s="69"/>
      <c r="N91" s="69"/>
      <c r="O91" s="72"/>
      <c r="P91" s="69"/>
      <c r="Q91" s="69"/>
      <c r="R91" s="69"/>
      <c r="S91" s="69"/>
      <c r="T91" s="69"/>
      <c r="U91" s="503">
        <f t="shared" ca="1" si="4"/>
        <v>0</v>
      </c>
      <c r="V91" s="508">
        <f t="shared" ca="1" si="3"/>
        <v>0</v>
      </c>
      <c r="W91" s="506"/>
      <c r="X91" s="506"/>
      <c r="Y91" s="506"/>
      <c r="Z91" s="502" t="e">
        <f>VLOOKUP($C91,Model!$A$2:$D$22,2,FALSE)</f>
        <v>#N/A</v>
      </c>
      <c r="AA91" s="503" t="e">
        <f>(VLOOKUP($D91,Lookup!$C$4:$D$36,2,FALSE)/Lookup!$C$2)*VLOOKUP($C91,Model!$A$2:$E$22,5,FALSE)*VLOOKUP($C91,Model!$A$2:$G$22,7,FALSE)</f>
        <v>#N/A</v>
      </c>
      <c r="AB91" s="503" t="e">
        <f>(VLOOKUP($E91,Lookup!$F$4:$G$8,2,FALSE)/Lookup!$F$2)*VLOOKUP($C91,Model!$A$2:$E$22,5,FALSE)*VLOOKUP($C91,Model!$A$2:$H$22,8,FALSE)</f>
        <v>#N/A</v>
      </c>
      <c r="AC91" s="503" t="e">
        <f>(VLOOKUP($F91,Lookup!$H$4:$I$26,2,FALSE)/Lookup!$H$2)*VLOOKUP($C91,Model!$A$2:$E$22,5,FALSE)*VLOOKUP($C91,Model!$A$2:$I$22,9,FALSE)</f>
        <v>#N/A</v>
      </c>
      <c r="AD91" s="503" t="e">
        <f>(VLOOKUP($G91,Lookup!$J$4:$K$34,2,FALSE)/Lookup!$J$2)*VLOOKUP($C91,Model!$A$2:$E$22,5,FALSE)*VLOOKUP($C91,Model!$A$2:$J$22,10,FALSE)</f>
        <v>#N/A</v>
      </c>
      <c r="AE91" s="503" t="e">
        <f>(VLOOKUP($H91,Lookup!$L$4:$M$15,2,FALSE)/Lookup!$L$2)*VLOOKUP($C91,Model!$A$2:$E$22,5,FALSE)*VLOOKUP($C91,Model!$A$2:$K$22,11,FALSE)</f>
        <v>#N/A</v>
      </c>
      <c r="AF91" s="503" t="e">
        <f ca="1">_xlfn.SWITCH(VLOOKUP($C91,Model!$A$2:$F$22,6,FALSE),8,(VLOOKUP($I91,Lookup!$N$17:$O$24,2,FALSE)/Lookup!$L$2)*VLOOKUP($C91,Model!$A$2:$E$22,5,FALSE)*VLOOKUP($C91,Model!$A$2:$K$22,11,FALSE),(VLOOKUP($I91,Lookup!$N$4:$O$15,2,FALSE)/Lookup!$L$2)*VLOOKUP($C91,Model!$A$2:$E$22,5,FALSE)*VLOOKUP($C91,Model!$A$2:$K$22,11,FALSE))</f>
        <v>#NAME?</v>
      </c>
      <c r="AG91" s="503" t="e">
        <f>(VLOOKUP($J91,Lookup!$P$4:$Q$15,2,FALSE)/Lookup!$P$2)*VLOOKUP($C91,Model!$A$2:$E$22,5,FALSE)*VLOOKUP($C91,Model!$A$2:$L$22,12,FALSE)</f>
        <v>#N/A</v>
      </c>
      <c r="AH91" s="503" t="e">
        <f ca="1">_xlfn.SWITCH(VLOOKUP($C91,Model!$A$2:$F$22,6,FALSE),8,(VLOOKUP($K91,Lookup!$R$15:$S$23,2,FALSE)/Lookup!$R$2)*VLOOKUP($C91,Model!$A$2:$E$22,5,FALSE)*VLOOKUP($C91,Model!$A$2:$M$22,13,FALSE),(VLOOKUP($K91,Lookup!$R$4:$S$12,2,FALSE)/Lookup!$R$2)*VLOOKUP($C91,Model!$A$2:$E$22,5,FALSE)*VLOOKUP($C91,Model!$A$2:$M$22,13,FALSE))</f>
        <v>#NAME?</v>
      </c>
      <c r="AI91" s="503" t="e">
        <f>(VLOOKUP($L91,Lookup!$V$4:$W$12,2,FALSE)/Lookup!$V$2)*VLOOKUP($C91,Model!$A$2:$E$22,5,FALSE)*VLOOKUP($C91,Model!$A$2:$N$22,14,FALSE)</f>
        <v>#N/A</v>
      </c>
      <c r="AJ91" s="503" t="e">
        <f>(VLOOKUP($M91,Lookup!$X$4:$Y$10,2,FALSE)/Lookup!$X$2)*VLOOKUP($C91,Model!$A$2:$E$22,5,FALSE)*VLOOKUP($C91,Model!$A$2:$O$22,15,FALSE)</f>
        <v>#N/A</v>
      </c>
      <c r="AK91" s="503" t="e">
        <f>(VLOOKUP($N91,Lookup!$Z$4:$AA$13,2,FALSE)/Lookup!$Z$2)*VLOOKUP($C91,Model!$A$2:$E$22,5,FALSE)*VLOOKUP($C91,Model!$A$2:$P$22,16,FALSE)</f>
        <v>#N/A</v>
      </c>
      <c r="AL91" s="503" t="e">
        <f>(VLOOKUP($O91,Lookup!$AB$4:$AC$13,2,FALSE)/Lookup!$AB$2)*VLOOKUP($C91,Model!$A$2:$E$22,5,FALSE)*VLOOKUP($C91,Model!$A$2:$Q$22,17,FALSE)</f>
        <v>#N/A</v>
      </c>
      <c r="AM91" s="503" t="e">
        <f>(VLOOKUP($P91,Lookup!$T$4:$U$8,2,FALSE)/Lookup!$T$2)*VLOOKUP($C91,Model!$A$2:$E$22,5,FALSE)*VLOOKUP($C91,Model!$A$2:$R$22,18,FALSE)</f>
        <v>#N/A</v>
      </c>
      <c r="AN91" s="503" t="e">
        <f>(VLOOKUP($Q91,Lookup!$AD$4:$AE$13,2,FALSE)/Lookup!$AD$2)*VLOOKUP($C91,Model!$A$2:$E$22,5,FALSE)*VLOOKUP($C91,Model!$A$2:$S$22,19,FALSE)</f>
        <v>#N/A</v>
      </c>
      <c r="AO91" s="503" t="e">
        <f>(VLOOKUP($R91,Lookup!$AF$4:$AG$8,2,FALSE)/Lookup!$AF$2)*VLOOKUP($C91,Model!$A$2:$E$22,5,FALSE)*VLOOKUP($C91,Model!$A$2:$T$22,20,FALSE)</f>
        <v>#N/A</v>
      </c>
      <c r="AP91" s="503" t="e">
        <f>(VLOOKUP($S91,Lookup!$AH$4:$AI$9,2,FALSE)/Lookup!$AH$2)*VLOOKUP($C91,Model!$A$2:$E$22,5,FALSE)*VLOOKUP($C91,Model!$A$2:$U$22,21,FALSE)</f>
        <v>#N/A</v>
      </c>
      <c r="AQ91" s="503" t="e">
        <f>(VLOOKUP($T91,Lookup!$AJ$4:$AK$12,2,FALSE)/Lookup!$AJ$2)*VLOOKUP($C91,Model!$A$2:$E$22,5,FALSE)*VLOOKUP($C91,Model!$A$2:$V$22,22,FALSE)</f>
        <v>#N/A</v>
      </c>
    </row>
    <row r="92" spans="1:43" x14ac:dyDescent="0.25">
      <c r="A92" s="69"/>
      <c r="B92" s="69"/>
      <c r="C92" s="69"/>
      <c r="D92" s="69"/>
      <c r="E92" s="69"/>
      <c r="F92" s="69"/>
      <c r="G92" s="69"/>
      <c r="H92" s="69"/>
      <c r="I92" s="70"/>
      <c r="J92" s="69"/>
      <c r="K92" s="69"/>
      <c r="L92" s="69"/>
      <c r="M92" s="69"/>
      <c r="N92" s="69"/>
      <c r="O92" s="72"/>
      <c r="P92" s="69"/>
      <c r="Q92" s="69"/>
      <c r="R92" s="69"/>
      <c r="S92" s="69"/>
      <c r="T92" s="69"/>
      <c r="U92" s="503">
        <f t="shared" ca="1" si="4"/>
        <v>0</v>
      </c>
      <c r="V92" s="508">
        <f t="shared" ca="1" si="3"/>
        <v>0</v>
      </c>
      <c r="W92" s="506"/>
      <c r="X92" s="506"/>
      <c r="Y92" s="506"/>
      <c r="Z92" s="502" t="e">
        <f>VLOOKUP($C92,Model!$A$2:$D$22,2,FALSE)</f>
        <v>#N/A</v>
      </c>
      <c r="AA92" s="503" t="e">
        <f>(VLOOKUP($D92,Lookup!$C$4:$D$36,2,FALSE)/Lookup!$C$2)*VLOOKUP($C92,Model!$A$2:$E$22,5,FALSE)*VLOOKUP($C92,Model!$A$2:$G$22,7,FALSE)</f>
        <v>#N/A</v>
      </c>
      <c r="AB92" s="503" t="e">
        <f>(VLOOKUP($E92,Lookup!$F$4:$G$8,2,FALSE)/Lookup!$F$2)*VLOOKUP($C92,Model!$A$2:$E$22,5,FALSE)*VLOOKUP($C92,Model!$A$2:$H$22,8,FALSE)</f>
        <v>#N/A</v>
      </c>
      <c r="AC92" s="503" t="e">
        <f>(VLOOKUP($F92,Lookup!$H$4:$I$26,2,FALSE)/Lookup!$H$2)*VLOOKUP($C92,Model!$A$2:$E$22,5,FALSE)*VLOOKUP($C92,Model!$A$2:$I$22,9,FALSE)</f>
        <v>#N/A</v>
      </c>
      <c r="AD92" s="503" t="e">
        <f>(VLOOKUP($G92,Lookup!$J$4:$K$34,2,FALSE)/Lookup!$J$2)*VLOOKUP($C92,Model!$A$2:$E$22,5,FALSE)*VLOOKUP($C92,Model!$A$2:$J$22,10,FALSE)</f>
        <v>#N/A</v>
      </c>
      <c r="AE92" s="503" t="e">
        <f>(VLOOKUP($H92,Lookup!$L$4:$M$15,2,FALSE)/Lookup!$L$2)*VLOOKUP($C92,Model!$A$2:$E$22,5,FALSE)*VLOOKUP($C92,Model!$A$2:$K$22,11,FALSE)</f>
        <v>#N/A</v>
      </c>
      <c r="AF92" s="503" t="e">
        <f ca="1">_xlfn.SWITCH(VLOOKUP($C92,Model!$A$2:$F$22,6,FALSE),8,(VLOOKUP($I92,Lookup!$N$17:$O$24,2,FALSE)/Lookup!$L$2)*VLOOKUP($C92,Model!$A$2:$E$22,5,FALSE)*VLOOKUP($C92,Model!$A$2:$K$22,11,FALSE),(VLOOKUP($I92,Lookup!$N$4:$O$15,2,FALSE)/Lookup!$L$2)*VLOOKUP($C92,Model!$A$2:$E$22,5,FALSE)*VLOOKUP($C92,Model!$A$2:$K$22,11,FALSE))</f>
        <v>#NAME?</v>
      </c>
      <c r="AG92" s="503" t="e">
        <f>(VLOOKUP($J92,Lookup!$P$4:$Q$15,2,FALSE)/Lookup!$P$2)*VLOOKUP($C92,Model!$A$2:$E$22,5,FALSE)*VLOOKUP($C92,Model!$A$2:$L$22,12,FALSE)</f>
        <v>#N/A</v>
      </c>
      <c r="AH92" s="503" t="e">
        <f ca="1">_xlfn.SWITCH(VLOOKUP($C92,Model!$A$2:$F$22,6,FALSE),8,(VLOOKUP($K92,Lookup!$R$15:$S$23,2,FALSE)/Lookup!$R$2)*VLOOKUP($C92,Model!$A$2:$E$22,5,FALSE)*VLOOKUP($C92,Model!$A$2:$M$22,13,FALSE),(VLOOKUP($K92,Lookup!$R$4:$S$12,2,FALSE)/Lookup!$R$2)*VLOOKUP($C92,Model!$A$2:$E$22,5,FALSE)*VLOOKUP($C92,Model!$A$2:$M$22,13,FALSE))</f>
        <v>#NAME?</v>
      </c>
      <c r="AI92" s="503" t="e">
        <f>(VLOOKUP($L92,Lookup!$V$4:$W$12,2,FALSE)/Lookup!$V$2)*VLOOKUP($C92,Model!$A$2:$E$22,5,FALSE)*VLOOKUP($C92,Model!$A$2:$N$22,14,FALSE)</f>
        <v>#N/A</v>
      </c>
      <c r="AJ92" s="503" t="e">
        <f>(VLOOKUP($M92,Lookup!$X$4:$Y$10,2,FALSE)/Lookup!$X$2)*VLOOKUP($C92,Model!$A$2:$E$22,5,FALSE)*VLOOKUP($C92,Model!$A$2:$O$22,15,FALSE)</f>
        <v>#N/A</v>
      </c>
      <c r="AK92" s="503" t="e">
        <f>(VLOOKUP($N92,Lookup!$Z$4:$AA$13,2,FALSE)/Lookup!$Z$2)*VLOOKUP($C92,Model!$A$2:$E$22,5,FALSE)*VLOOKUP($C92,Model!$A$2:$P$22,16,FALSE)</f>
        <v>#N/A</v>
      </c>
      <c r="AL92" s="503" t="e">
        <f>(VLOOKUP($O92,Lookup!$AB$4:$AC$13,2,FALSE)/Lookup!$AB$2)*VLOOKUP($C92,Model!$A$2:$E$22,5,FALSE)*VLOOKUP($C92,Model!$A$2:$Q$22,17,FALSE)</f>
        <v>#N/A</v>
      </c>
      <c r="AM92" s="503" t="e">
        <f>(VLOOKUP($P92,Lookup!$T$4:$U$8,2,FALSE)/Lookup!$T$2)*VLOOKUP($C92,Model!$A$2:$E$22,5,FALSE)*VLOOKUP($C92,Model!$A$2:$R$22,18,FALSE)</f>
        <v>#N/A</v>
      </c>
      <c r="AN92" s="503" t="e">
        <f>(VLOOKUP($Q92,Lookup!$AD$4:$AE$13,2,FALSE)/Lookup!$AD$2)*VLOOKUP($C92,Model!$A$2:$E$22,5,FALSE)*VLOOKUP($C92,Model!$A$2:$S$22,19,FALSE)</f>
        <v>#N/A</v>
      </c>
      <c r="AO92" s="503" t="e">
        <f>(VLOOKUP($R92,Lookup!$AF$4:$AG$8,2,FALSE)/Lookup!$AF$2)*VLOOKUP($C92,Model!$A$2:$E$22,5,FALSE)*VLOOKUP($C92,Model!$A$2:$T$22,20,FALSE)</f>
        <v>#N/A</v>
      </c>
      <c r="AP92" s="503" t="e">
        <f>(VLOOKUP($S92,Lookup!$AH$4:$AI$9,2,FALSE)/Lookup!$AH$2)*VLOOKUP($C92,Model!$A$2:$E$22,5,FALSE)*VLOOKUP($C92,Model!$A$2:$U$22,21,FALSE)</f>
        <v>#N/A</v>
      </c>
      <c r="AQ92" s="503" t="e">
        <f>(VLOOKUP($T92,Lookup!$AJ$4:$AK$12,2,FALSE)/Lookup!$AJ$2)*VLOOKUP($C92,Model!$A$2:$E$22,5,FALSE)*VLOOKUP($C92,Model!$A$2:$V$22,22,FALSE)</f>
        <v>#N/A</v>
      </c>
    </row>
    <row r="93" spans="1:43" x14ac:dyDescent="0.25">
      <c r="A93" s="69"/>
      <c r="B93" s="69"/>
      <c r="C93" s="69"/>
      <c r="D93" s="69"/>
      <c r="E93" s="69"/>
      <c r="F93" s="69"/>
      <c r="G93" s="69"/>
      <c r="H93" s="69"/>
      <c r="I93" s="70"/>
      <c r="J93" s="69"/>
      <c r="K93" s="69"/>
      <c r="L93" s="69"/>
      <c r="M93" s="69"/>
      <c r="N93" s="69"/>
      <c r="O93" s="72"/>
      <c r="P93" s="69"/>
      <c r="Q93" s="69"/>
      <c r="R93" s="69"/>
      <c r="S93" s="69"/>
      <c r="T93" s="69"/>
      <c r="U93" s="503">
        <f t="shared" ca="1" si="4"/>
        <v>0</v>
      </c>
      <c r="V93" s="508">
        <f t="shared" ca="1" si="3"/>
        <v>0</v>
      </c>
      <c r="W93" s="506"/>
      <c r="X93" s="506"/>
      <c r="Y93" s="506"/>
      <c r="Z93" s="502" t="e">
        <f>VLOOKUP($C93,Model!$A$2:$D$22,2,FALSE)</f>
        <v>#N/A</v>
      </c>
      <c r="AA93" s="503" t="e">
        <f>(VLOOKUP($D93,Lookup!$C$4:$D$36,2,FALSE)/Lookup!$C$2)*VLOOKUP($C93,Model!$A$2:$E$22,5,FALSE)*VLOOKUP($C93,Model!$A$2:$G$22,7,FALSE)</f>
        <v>#N/A</v>
      </c>
      <c r="AB93" s="503" t="e">
        <f>(VLOOKUP($E93,Lookup!$F$4:$G$8,2,FALSE)/Lookup!$F$2)*VLOOKUP($C93,Model!$A$2:$E$22,5,FALSE)*VLOOKUP($C93,Model!$A$2:$H$22,8,FALSE)</f>
        <v>#N/A</v>
      </c>
      <c r="AC93" s="503" t="e">
        <f>(VLOOKUP($F93,Lookup!$H$4:$I$26,2,FALSE)/Lookup!$H$2)*VLOOKUP($C93,Model!$A$2:$E$22,5,FALSE)*VLOOKUP($C93,Model!$A$2:$I$22,9,FALSE)</f>
        <v>#N/A</v>
      </c>
      <c r="AD93" s="503" t="e">
        <f>(VLOOKUP($G93,Lookup!$J$4:$K$34,2,FALSE)/Lookup!$J$2)*VLOOKUP($C93,Model!$A$2:$E$22,5,FALSE)*VLOOKUP($C93,Model!$A$2:$J$22,10,FALSE)</f>
        <v>#N/A</v>
      </c>
      <c r="AE93" s="503" t="e">
        <f>(VLOOKUP($H93,Lookup!$L$4:$M$15,2,FALSE)/Lookup!$L$2)*VLOOKUP($C93,Model!$A$2:$E$22,5,FALSE)*VLOOKUP($C93,Model!$A$2:$K$22,11,FALSE)</f>
        <v>#N/A</v>
      </c>
      <c r="AF93" s="503" t="e">
        <f ca="1">_xlfn.SWITCH(VLOOKUP($C93,Model!$A$2:$F$22,6,FALSE),8,(VLOOKUP($I93,Lookup!$N$17:$O$24,2,FALSE)/Lookup!$L$2)*VLOOKUP($C93,Model!$A$2:$E$22,5,FALSE)*VLOOKUP($C93,Model!$A$2:$K$22,11,FALSE),(VLOOKUP($I93,Lookup!$N$4:$O$15,2,FALSE)/Lookup!$L$2)*VLOOKUP($C93,Model!$A$2:$E$22,5,FALSE)*VLOOKUP($C93,Model!$A$2:$K$22,11,FALSE))</f>
        <v>#NAME?</v>
      </c>
      <c r="AG93" s="503" t="e">
        <f>(VLOOKUP($J93,Lookup!$P$4:$Q$15,2,FALSE)/Lookup!$P$2)*VLOOKUP($C93,Model!$A$2:$E$22,5,FALSE)*VLOOKUP($C93,Model!$A$2:$L$22,12,FALSE)</f>
        <v>#N/A</v>
      </c>
      <c r="AH93" s="503" t="e">
        <f ca="1">_xlfn.SWITCH(VLOOKUP($C93,Model!$A$2:$F$22,6,FALSE),8,(VLOOKUP($K93,Lookup!$R$15:$S$23,2,FALSE)/Lookup!$R$2)*VLOOKUP($C93,Model!$A$2:$E$22,5,FALSE)*VLOOKUP($C93,Model!$A$2:$M$22,13,FALSE),(VLOOKUP($K93,Lookup!$R$4:$S$12,2,FALSE)/Lookup!$R$2)*VLOOKUP($C93,Model!$A$2:$E$22,5,FALSE)*VLOOKUP($C93,Model!$A$2:$M$22,13,FALSE))</f>
        <v>#NAME?</v>
      </c>
      <c r="AI93" s="503" t="e">
        <f>(VLOOKUP($L93,Lookup!$V$4:$W$12,2,FALSE)/Lookup!$V$2)*VLOOKUP($C93,Model!$A$2:$E$22,5,FALSE)*VLOOKUP($C93,Model!$A$2:$N$22,14,FALSE)</f>
        <v>#N/A</v>
      </c>
      <c r="AJ93" s="503" t="e">
        <f>(VLOOKUP($M93,Lookup!$X$4:$Y$10,2,FALSE)/Lookup!$X$2)*VLOOKUP($C93,Model!$A$2:$E$22,5,FALSE)*VLOOKUP($C93,Model!$A$2:$O$22,15,FALSE)</f>
        <v>#N/A</v>
      </c>
      <c r="AK93" s="503" t="e">
        <f>(VLOOKUP($N93,Lookup!$Z$4:$AA$13,2,FALSE)/Lookup!$Z$2)*VLOOKUP($C93,Model!$A$2:$E$22,5,FALSE)*VLOOKUP($C93,Model!$A$2:$P$22,16,FALSE)</f>
        <v>#N/A</v>
      </c>
      <c r="AL93" s="503" t="e">
        <f>(VLOOKUP($O93,Lookup!$AB$4:$AC$13,2,FALSE)/Lookup!$AB$2)*VLOOKUP($C93,Model!$A$2:$E$22,5,FALSE)*VLOOKUP($C93,Model!$A$2:$Q$22,17,FALSE)</f>
        <v>#N/A</v>
      </c>
      <c r="AM93" s="503" t="e">
        <f>(VLOOKUP($P93,Lookup!$T$4:$U$8,2,FALSE)/Lookup!$T$2)*VLOOKUP($C93,Model!$A$2:$E$22,5,FALSE)*VLOOKUP($C93,Model!$A$2:$R$22,18,FALSE)</f>
        <v>#N/A</v>
      </c>
      <c r="AN93" s="503" t="e">
        <f>(VLOOKUP($Q93,Lookup!$AD$4:$AE$13,2,FALSE)/Lookup!$AD$2)*VLOOKUP($C93,Model!$A$2:$E$22,5,FALSE)*VLOOKUP($C93,Model!$A$2:$S$22,19,FALSE)</f>
        <v>#N/A</v>
      </c>
      <c r="AO93" s="503" t="e">
        <f>(VLOOKUP($R93,Lookup!$AF$4:$AG$8,2,FALSE)/Lookup!$AF$2)*VLOOKUP($C93,Model!$A$2:$E$22,5,FALSE)*VLOOKUP($C93,Model!$A$2:$T$22,20,FALSE)</f>
        <v>#N/A</v>
      </c>
      <c r="AP93" s="503" t="e">
        <f>(VLOOKUP($S93,Lookup!$AH$4:$AI$9,2,FALSE)/Lookup!$AH$2)*VLOOKUP($C93,Model!$A$2:$E$22,5,FALSE)*VLOOKUP($C93,Model!$A$2:$U$22,21,FALSE)</f>
        <v>#N/A</v>
      </c>
      <c r="AQ93" s="503" t="e">
        <f>(VLOOKUP($T93,Lookup!$AJ$4:$AK$12,2,FALSE)/Lookup!$AJ$2)*VLOOKUP($C93,Model!$A$2:$E$22,5,FALSE)*VLOOKUP($C93,Model!$A$2:$V$22,22,FALSE)</f>
        <v>#N/A</v>
      </c>
    </row>
    <row r="94" spans="1:43" x14ac:dyDescent="0.25">
      <c r="A94" s="69"/>
      <c r="B94" s="69"/>
      <c r="C94" s="69"/>
      <c r="D94" s="69"/>
      <c r="E94" s="69"/>
      <c r="F94" s="69"/>
      <c r="G94" s="69"/>
      <c r="H94" s="69"/>
      <c r="I94" s="70"/>
      <c r="J94" s="69"/>
      <c r="K94" s="69"/>
      <c r="L94" s="69"/>
      <c r="M94" s="69"/>
      <c r="N94" s="69"/>
      <c r="O94" s="72"/>
      <c r="P94" s="69"/>
      <c r="Q94" s="69"/>
      <c r="R94" s="69"/>
      <c r="S94" s="69"/>
      <c r="T94" s="69"/>
      <c r="U94" s="503">
        <f t="shared" ca="1" si="4"/>
        <v>0</v>
      </c>
      <c r="V94" s="508">
        <f t="shared" ca="1" si="3"/>
        <v>0</v>
      </c>
      <c r="W94" s="506"/>
      <c r="X94" s="506"/>
      <c r="Y94" s="506"/>
      <c r="Z94" s="502" t="e">
        <f>VLOOKUP($C94,Model!$A$2:$D$22,2,FALSE)</f>
        <v>#N/A</v>
      </c>
      <c r="AA94" s="503" t="e">
        <f>(VLOOKUP($D94,Lookup!$C$4:$D$36,2,FALSE)/Lookup!$C$2)*VLOOKUP($C94,Model!$A$2:$E$22,5,FALSE)*VLOOKUP($C94,Model!$A$2:$G$22,7,FALSE)</f>
        <v>#N/A</v>
      </c>
      <c r="AB94" s="503" t="e">
        <f>(VLOOKUP($E94,Lookup!$F$4:$G$8,2,FALSE)/Lookup!$F$2)*VLOOKUP($C94,Model!$A$2:$E$22,5,FALSE)*VLOOKUP($C94,Model!$A$2:$H$22,8,FALSE)</f>
        <v>#N/A</v>
      </c>
      <c r="AC94" s="503" t="e">
        <f>(VLOOKUP($F94,Lookup!$H$4:$I$26,2,FALSE)/Lookup!$H$2)*VLOOKUP($C94,Model!$A$2:$E$22,5,FALSE)*VLOOKUP($C94,Model!$A$2:$I$22,9,FALSE)</f>
        <v>#N/A</v>
      </c>
      <c r="AD94" s="503" t="e">
        <f>(VLOOKUP($G94,Lookup!$J$4:$K$34,2,FALSE)/Lookup!$J$2)*VLOOKUP($C94,Model!$A$2:$E$22,5,FALSE)*VLOOKUP($C94,Model!$A$2:$J$22,10,FALSE)</f>
        <v>#N/A</v>
      </c>
      <c r="AE94" s="503" t="e">
        <f>(VLOOKUP($H94,Lookup!$L$4:$M$15,2,FALSE)/Lookup!$L$2)*VLOOKUP($C94,Model!$A$2:$E$22,5,FALSE)*VLOOKUP($C94,Model!$A$2:$K$22,11,FALSE)</f>
        <v>#N/A</v>
      </c>
      <c r="AF94" s="503" t="e">
        <f ca="1">_xlfn.SWITCH(VLOOKUP($C94,Model!$A$2:$F$22,6,FALSE),8,(VLOOKUP($I94,Lookup!$N$17:$O$24,2,FALSE)/Lookup!$L$2)*VLOOKUP($C94,Model!$A$2:$E$22,5,FALSE)*VLOOKUP($C94,Model!$A$2:$K$22,11,FALSE),(VLOOKUP($I94,Lookup!$N$4:$O$15,2,FALSE)/Lookup!$L$2)*VLOOKUP($C94,Model!$A$2:$E$22,5,FALSE)*VLOOKUP($C94,Model!$A$2:$K$22,11,FALSE))</f>
        <v>#NAME?</v>
      </c>
      <c r="AG94" s="503" t="e">
        <f>(VLOOKUP($J94,Lookup!$P$4:$Q$15,2,FALSE)/Lookup!$P$2)*VLOOKUP($C94,Model!$A$2:$E$22,5,FALSE)*VLOOKUP($C94,Model!$A$2:$L$22,12,FALSE)</f>
        <v>#N/A</v>
      </c>
      <c r="AH94" s="503" t="e">
        <f ca="1">_xlfn.SWITCH(VLOOKUP($C94,Model!$A$2:$F$22,6,FALSE),8,(VLOOKUP($K94,Lookup!$R$15:$S$23,2,FALSE)/Lookup!$R$2)*VLOOKUP($C94,Model!$A$2:$E$22,5,FALSE)*VLOOKUP($C94,Model!$A$2:$M$22,13,FALSE),(VLOOKUP($K94,Lookup!$R$4:$S$12,2,FALSE)/Lookup!$R$2)*VLOOKUP($C94,Model!$A$2:$E$22,5,FALSE)*VLOOKUP($C94,Model!$A$2:$M$22,13,FALSE))</f>
        <v>#NAME?</v>
      </c>
      <c r="AI94" s="503" t="e">
        <f>(VLOOKUP($L94,Lookup!$V$4:$W$12,2,FALSE)/Lookup!$V$2)*VLOOKUP($C94,Model!$A$2:$E$22,5,FALSE)*VLOOKUP($C94,Model!$A$2:$N$22,14,FALSE)</f>
        <v>#N/A</v>
      </c>
      <c r="AJ94" s="503" t="e">
        <f>(VLOOKUP($M94,Lookup!$X$4:$Y$10,2,FALSE)/Lookup!$X$2)*VLOOKUP($C94,Model!$A$2:$E$22,5,FALSE)*VLOOKUP($C94,Model!$A$2:$O$22,15,FALSE)</f>
        <v>#N/A</v>
      </c>
      <c r="AK94" s="503" t="e">
        <f>(VLOOKUP($N94,Lookup!$Z$4:$AA$13,2,FALSE)/Lookup!$Z$2)*VLOOKUP($C94,Model!$A$2:$E$22,5,FALSE)*VLOOKUP($C94,Model!$A$2:$P$22,16,FALSE)</f>
        <v>#N/A</v>
      </c>
      <c r="AL94" s="503" t="e">
        <f>(VLOOKUP($O94,Lookup!$AB$4:$AC$13,2,FALSE)/Lookup!$AB$2)*VLOOKUP($C94,Model!$A$2:$E$22,5,FALSE)*VLOOKUP($C94,Model!$A$2:$Q$22,17,FALSE)</f>
        <v>#N/A</v>
      </c>
      <c r="AM94" s="503" t="e">
        <f>(VLOOKUP($P94,Lookup!$T$4:$U$8,2,FALSE)/Lookup!$T$2)*VLOOKUP($C94,Model!$A$2:$E$22,5,FALSE)*VLOOKUP($C94,Model!$A$2:$R$22,18,FALSE)</f>
        <v>#N/A</v>
      </c>
      <c r="AN94" s="503" t="e">
        <f>(VLOOKUP($Q94,Lookup!$AD$4:$AE$13,2,FALSE)/Lookup!$AD$2)*VLOOKUP($C94,Model!$A$2:$E$22,5,FALSE)*VLOOKUP($C94,Model!$A$2:$S$22,19,FALSE)</f>
        <v>#N/A</v>
      </c>
      <c r="AO94" s="503" t="e">
        <f>(VLOOKUP($R94,Lookup!$AF$4:$AG$8,2,FALSE)/Lookup!$AF$2)*VLOOKUP($C94,Model!$A$2:$E$22,5,FALSE)*VLOOKUP($C94,Model!$A$2:$T$22,20,FALSE)</f>
        <v>#N/A</v>
      </c>
      <c r="AP94" s="503" t="e">
        <f>(VLOOKUP($S94,Lookup!$AH$4:$AI$9,2,FALSE)/Lookup!$AH$2)*VLOOKUP($C94,Model!$A$2:$E$22,5,FALSE)*VLOOKUP($C94,Model!$A$2:$U$22,21,FALSE)</f>
        <v>#N/A</v>
      </c>
      <c r="AQ94" s="503" t="e">
        <f>(VLOOKUP($T94,Lookup!$AJ$4:$AK$12,2,FALSE)/Lookup!$AJ$2)*VLOOKUP($C94,Model!$A$2:$E$22,5,FALSE)*VLOOKUP($C94,Model!$A$2:$V$22,22,FALSE)</f>
        <v>#N/A</v>
      </c>
    </row>
    <row r="95" spans="1:43" x14ac:dyDescent="0.25">
      <c r="A95" s="69"/>
      <c r="B95" s="69"/>
      <c r="C95" s="69"/>
      <c r="D95" s="69"/>
      <c r="E95" s="69"/>
      <c r="F95" s="69"/>
      <c r="G95" s="69"/>
      <c r="H95" s="69"/>
      <c r="I95" s="70"/>
      <c r="J95" s="69"/>
      <c r="K95" s="69"/>
      <c r="L95" s="69"/>
      <c r="M95" s="69"/>
      <c r="N95" s="69"/>
      <c r="O95" s="72"/>
      <c r="P95" s="69"/>
      <c r="Q95" s="69"/>
      <c r="R95" s="69"/>
      <c r="S95" s="69"/>
      <c r="T95" s="69"/>
      <c r="U95" s="503">
        <f t="shared" ca="1" si="4"/>
        <v>0</v>
      </c>
      <c r="V95" s="508">
        <f t="shared" ca="1" si="3"/>
        <v>0</v>
      </c>
      <c r="W95" s="506"/>
      <c r="X95" s="506"/>
      <c r="Y95" s="506"/>
      <c r="Z95" s="502" t="e">
        <f>VLOOKUP($C95,Model!$A$2:$D$22,2,FALSE)</f>
        <v>#N/A</v>
      </c>
      <c r="AA95" s="503" t="e">
        <f>(VLOOKUP($D95,Lookup!$C$4:$D$36,2,FALSE)/Lookup!$C$2)*VLOOKUP($C95,Model!$A$2:$E$22,5,FALSE)*VLOOKUP($C95,Model!$A$2:$G$22,7,FALSE)</f>
        <v>#N/A</v>
      </c>
      <c r="AB95" s="503" t="e">
        <f>(VLOOKUP($E95,Lookup!$F$4:$G$8,2,FALSE)/Lookup!$F$2)*VLOOKUP($C95,Model!$A$2:$E$22,5,FALSE)*VLOOKUP($C95,Model!$A$2:$H$22,8,FALSE)</f>
        <v>#N/A</v>
      </c>
      <c r="AC95" s="503" t="e">
        <f>(VLOOKUP($F95,Lookup!$H$4:$I$26,2,FALSE)/Lookup!$H$2)*VLOOKUP($C95,Model!$A$2:$E$22,5,FALSE)*VLOOKUP($C95,Model!$A$2:$I$22,9,FALSE)</f>
        <v>#N/A</v>
      </c>
      <c r="AD95" s="503" t="e">
        <f>(VLOOKUP($G95,Lookup!$J$4:$K$34,2,FALSE)/Lookup!$J$2)*VLOOKUP($C95,Model!$A$2:$E$22,5,FALSE)*VLOOKUP($C95,Model!$A$2:$J$22,10,FALSE)</f>
        <v>#N/A</v>
      </c>
      <c r="AE95" s="503" t="e">
        <f>(VLOOKUP($H95,Lookup!$L$4:$M$15,2,FALSE)/Lookup!$L$2)*VLOOKUP($C95,Model!$A$2:$E$22,5,FALSE)*VLOOKUP($C95,Model!$A$2:$K$22,11,FALSE)</f>
        <v>#N/A</v>
      </c>
      <c r="AF95" s="503" t="e">
        <f ca="1">_xlfn.SWITCH(VLOOKUP($C95,Model!$A$2:$F$22,6,FALSE),8,(VLOOKUP($I95,Lookup!$N$17:$O$24,2,FALSE)/Lookup!$L$2)*VLOOKUP($C95,Model!$A$2:$E$22,5,FALSE)*VLOOKUP($C95,Model!$A$2:$K$22,11,FALSE),(VLOOKUP($I95,Lookup!$N$4:$O$15,2,FALSE)/Lookup!$L$2)*VLOOKUP($C95,Model!$A$2:$E$22,5,FALSE)*VLOOKUP($C95,Model!$A$2:$K$22,11,FALSE))</f>
        <v>#NAME?</v>
      </c>
      <c r="AG95" s="503" t="e">
        <f>(VLOOKUP($J95,Lookup!$P$4:$Q$15,2,FALSE)/Lookup!$P$2)*VLOOKUP($C95,Model!$A$2:$E$22,5,FALSE)*VLOOKUP($C95,Model!$A$2:$L$22,12,FALSE)</f>
        <v>#N/A</v>
      </c>
      <c r="AH95" s="503" t="e">
        <f ca="1">_xlfn.SWITCH(VLOOKUP($C95,Model!$A$2:$F$22,6,FALSE),8,(VLOOKUP($K95,Lookup!$R$15:$S$23,2,FALSE)/Lookup!$R$2)*VLOOKUP($C95,Model!$A$2:$E$22,5,FALSE)*VLOOKUP($C95,Model!$A$2:$M$22,13,FALSE),(VLOOKUP($K95,Lookup!$R$4:$S$12,2,FALSE)/Lookup!$R$2)*VLOOKUP($C95,Model!$A$2:$E$22,5,FALSE)*VLOOKUP($C95,Model!$A$2:$M$22,13,FALSE))</f>
        <v>#NAME?</v>
      </c>
      <c r="AI95" s="503" t="e">
        <f>(VLOOKUP($L95,Lookup!$V$4:$W$12,2,FALSE)/Lookup!$V$2)*VLOOKUP($C95,Model!$A$2:$E$22,5,FALSE)*VLOOKUP($C95,Model!$A$2:$N$22,14,FALSE)</f>
        <v>#N/A</v>
      </c>
      <c r="AJ95" s="503" t="e">
        <f>(VLOOKUP($M95,Lookup!$X$4:$Y$10,2,FALSE)/Lookup!$X$2)*VLOOKUP($C95,Model!$A$2:$E$22,5,FALSE)*VLOOKUP($C95,Model!$A$2:$O$22,15,FALSE)</f>
        <v>#N/A</v>
      </c>
      <c r="AK95" s="503" t="e">
        <f>(VLOOKUP($N95,Lookup!$Z$4:$AA$13,2,FALSE)/Lookup!$Z$2)*VLOOKUP($C95,Model!$A$2:$E$22,5,FALSE)*VLOOKUP($C95,Model!$A$2:$P$22,16,FALSE)</f>
        <v>#N/A</v>
      </c>
      <c r="AL95" s="503" t="e">
        <f>(VLOOKUP($O95,Lookup!$AB$4:$AC$13,2,FALSE)/Lookup!$AB$2)*VLOOKUP($C95,Model!$A$2:$E$22,5,FALSE)*VLOOKUP($C95,Model!$A$2:$Q$22,17,FALSE)</f>
        <v>#N/A</v>
      </c>
      <c r="AM95" s="503" t="e">
        <f>(VLOOKUP($P95,Lookup!$T$4:$U$8,2,FALSE)/Lookup!$T$2)*VLOOKUP($C95,Model!$A$2:$E$22,5,FALSE)*VLOOKUP($C95,Model!$A$2:$R$22,18,FALSE)</f>
        <v>#N/A</v>
      </c>
      <c r="AN95" s="503" t="e">
        <f>(VLOOKUP($Q95,Lookup!$AD$4:$AE$13,2,FALSE)/Lookup!$AD$2)*VLOOKUP($C95,Model!$A$2:$E$22,5,FALSE)*VLOOKUP($C95,Model!$A$2:$S$22,19,FALSE)</f>
        <v>#N/A</v>
      </c>
      <c r="AO95" s="503" t="e">
        <f>(VLOOKUP($R95,Lookup!$AF$4:$AG$8,2,FALSE)/Lookup!$AF$2)*VLOOKUP($C95,Model!$A$2:$E$22,5,FALSE)*VLOOKUP($C95,Model!$A$2:$T$22,20,FALSE)</f>
        <v>#N/A</v>
      </c>
      <c r="AP95" s="503" t="e">
        <f>(VLOOKUP($S95,Lookup!$AH$4:$AI$9,2,FALSE)/Lookup!$AH$2)*VLOOKUP($C95,Model!$A$2:$E$22,5,FALSE)*VLOOKUP($C95,Model!$A$2:$U$22,21,FALSE)</f>
        <v>#N/A</v>
      </c>
      <c r="AQ95" s="503" t="e">
        <f>(VLOOKUP($T95,Lookup!$AJ$4:$AK$12,2,FALSE)/Lookup!$AJ$2)*VLOOKUP($C95,Model!$A$2:$E$22,5,FALSE)*VLOOKUP($C95,Model!$A$2:$V$22,22,FALSE)</f>
        <v>#N/A</v>
      </c>
    </row>
    <row r="96" spans="1:43" x14ac:dyDescent="0.25">
      <c r="A96" s="69"/>
      <c r="B96" s="69"/>
      <c r="C96" s="69"/>
      <c r="D96" s="69"/>
      <c r="E96" s="69"/>
      <c r="F96" s="69"/>
      <c r="G96" s="69"/>
      <c r="H96" s="69"/>
      <c r="I96" s="70"/>
      <c r="J96" s="69"/>
      <c r="K96" s="69"/>
      <c r="L96" s="69"/>
      <c r="M96" s="69"/>
      <c r="N96" s="69"/>
      <c r="O96" s="72"/>
      <c r="P96" s="69"/>
      <c r="Q96" s="69"/>
      <c r="R96" s="69"/>
      <c r="S96" s="69"/>
      <c r="T96" s="69"/>
      <c r="U96" s="503">
        <f t="shared" ca="1" si="4"/>
        <v>0</v>
      </c>
      <c r="V96" s="508">
        <f t="shared" ca="1" si="3"/>
        <v>0</v>
      </c>
      <c r="W96" s="506"/>
      <c r="X96" s="506"/>
      <c r="Y96" s="506"/>
      <c r="Z96" s="502" t="e">
        <f>VLOOKUP($C96,Model!$A$2:$D$22,2,FALSE)</f>
        <v>#N/A</v>
      </c>
      <c r="AA96" s="503" t="e">
        <f>(VLOOKUP($D96,Lookup!$C$4:$D$36,2,FALSE)/Lookup!$C$2)*VLOOKUP($C96,Model!$A$2:$E$22,5,FALSE)*VLOOKUP($C96,Model!$A$2:$G$22,7,FALSE)</f>
        <v>#N/A</v>
      </c>
      <c r="AB96" s="503" t="e">
        <f>(VLOOKUP($E96,Lookup!$F$4:$G$8,2,FALSE)/Lookup!$F$2)*VLOOKUP($C96,Model!$A$2:$E$22,5,FALSE)*VLOOKUP($C96,Model!$A$2:$H$22,8,FALSE)</f>
        <v>#N/A</v>
      </c>
      <c r="AC96" s="503" t="e">
        <f>(VLOOKUP($F96,Lookup!$H$4:$I$26,2,FALSE)/Lookup!$H$2)*VLOOKUP($C96,Model!$A$2:$E$22,5,FALSE)*VLOOKUP($C96,Model!$A$2:$I$22,9,FALSE)</f>
        <v>#N/A</v>
      </c>
      <c r="AD96" s="503" t="e">
        <f>(VLOOKUP($G96,Lookup!$J$4:$K$34,2,FALSE)/Lookup!$J$2)*VLOOKUP($C96,Model!$A$2:$E$22,5,FALSE)*VLOOKUP($C96,Model!$A$2:$J$22,10,FALSE)</f>
        <v>#N/A</v>
      </c>
      <c r="AE96" s="503" t="e">
        <f>(VLOOKUP($H96,Lookup!$L$4:$M$15,2,FALSE)/Lookup!$L$2)*VLOOKUP($C96,Model!$A$2:$E$22,5,FALSE)*VLOOKUP($C96,Model!$A$2:$K$22,11,FALSE)</f>
        <v>#N/A</v>
      </c>
      <c r="AF96" s="503" t="e">
        <f ca="1">_xlfn.SWITCH(VLOOKUP($C96,Model!$A$2:$F$22,6,FALSE),8,(VLOOKUP($I96,Lookup!$N$17:$O$24,2,FALSE)/Lookup!$L$2)*VLOOKUP($C96,Model!$A$2:$E$22,5,FALSE)*VLOOKUP($C96,Model!$A$2:$K$22,11,FALSE),(VLOOKUP($I96,Lookup!$N$4:$O$15,2,FALSE)/Lookup!$L$2)*VLOOKUP($C96,Model!$A$2:$E$22,5,FALSE)*VLOOKUP($C96,Model!$A$2:$K$22,11,FALSE))</f>
        <v>#NAME?</v>
      </c>
      <c r="AG96" s="503" t="e">
        <f>(VLOOKUP($J96,Lookup!$P$4:$Q$15,2,FALSE)/Lookup!$P$2)*VLOOKUP($C96,Model!$A$2:$E$22,5,FALSE)*VLOOKUP($C96,Model!$A$2:$L$22,12,FALSE)</f>
        <v>#N/A</v>
      </c>
      <c r="AH96" s="503" t="e">
        <f ca="1">_xlfn.SWITCH(VLOOKUP($C96,Model!$A$2:$F$22,6,FALSE),8,(VLOOKUP($K96,Lookup!$R$15:$S$23,2,FALSE)/Lookup!$R$2)*VLOOKUP($C96,Model!$A$2:$E$22,5,FALSE)*VLOOKUP($C96,Model!$A$2:$M$22,13,FALSE),(VLOOKUP($K96,Lookup!$R$4:$S$12,2,FALSE)/Lookup!$R$2)*VLOOKUP($C96,Model!$A$2:$E$22,5,FALSE)*VLOOKUP($C96,Model!$A$2:$M$22,13,FALSE))</f>
        <v>#NAME?</v>
      </c>
      <c r="AI96" s="503" t="e">
        <f>(VLOOKUP($L96,Lookup!$V$4:$W$12,2,FALSE)/Lookup!$V$2)*VLOOKUP($C96,Model!$A$2:$E$22,5,FALSE)*VLOOKUP($C96,Model!$A$2:$N$22,14,FALSE)</f>
        <v>#N/A</v>
      </c>
      <c r="AJ96" s="503" t="e">
        <f>(VLOOKUP($M96,Lookup!$X$4:$Y$10,2,FALSE)/Lookup!$X$2)*VLOOKUP($C96,Model!$A$2:$E$22,5,FALSE)*VLOOKUP($C96,Model!$A$2:$O$22,15,FALSE)</f>
        <v>#N/A</v>
      </c>
      <c r="AK96" s="503" t="e">
        <f>(VLOOKUP($N96,Lookup!$Z$4:$AA$13,2,FALSE)/Lookup!$Z$2)*VLOOKUP($C96,Model!$A$2:$E$22,5,FALSE)*VLOOKUP($C96,Model!$A$2:$P$22,16,FALSE)</f>
        <v>#N/A</v>
      </c>
      <c r="AL96" s="503" t="e">
        <f>(VLOOKUP($O96,Lookup!$AB$4:$AC$13,2,FALSE)/Lookup!$AB$2)*VLOOKUP($C96,Model!$A$2:$E$22,5,FALSE)*VLOOKUP($C96,Model!$A$2:$Q$22,17,FALSE)</f>
        <v>#N/A</v>
      </c>
      <c r="AM96" s="503" t="e">
        <f>(VLOOKUP($P96,Lookup!$T$4:$U$8,2,FALSE)/Lookup!$T$2)*VLOOKUP($C96,Model!$A$2:$E$22,5,FALSE)*VLOOKUP($C96,Model!$A$2:$R$22,18,FALSE)</f>
        <v>#N/A</v>
      </c>
      <c r="AN96" s="503" t="e">
        <f>(VLOOKUP($Q96,Lookup!$AD$4:$AE$13,2,FALSE)/Lookup!$AD$2)*VLOOKUP($C96,Model!$A$2:$E$22,5,FALSE)*VLOOKUP($C96,Model!$A$2:$S$22,19,FALSE)</f>
        <v>#N/A</v>
      </c>
      <c r="AO96" s="503" t="e">
        <f>(VLOOKUP($R96,Lookup!$AF$4:$AG$8,2,FALSE)/Lookup!$AF$2)*VLOOKUP($C96,Model!$A$2:$E$22,5,FALSE)*VLOOKUP($C96,Model!$A$2:$T$22,20,FALSE)</f>
        <v>#N/A</v>
      </c>
      <c r="AP96" s="503" t="e">
        <f>(VLOOKUP($S96,Lookup!$AH$4:$AI$9,2,FALSE)/Lookup!$AH$2)*VLOOKUP($C96,Model!$A$2:$E$22,5,FALSE)*VLOOKUP($C96,Model!$A$2:$U$22,21,FALSE)</f>
        <v>#N/A</v>
      </c>
      <c r="AQ96" s="503" t="e">
        <f>(VLOOKUP($T96,Lookup!$AJ$4:$AK$12,2,FALSE)/Lookup!$AJ$2)*VLOOKUP($C96,Model!$A$2:$E$22,5,FALSE)*VLOOKUP($C96,Model!$A$2:$V$22,22,FALSE)</f>
        <v>#N/A</v>
      </c>
    </row>
    <row r="97" spans="1:43" x14ac:dyDescent="0.25">
      <c r="A97" s="69"/>
      <c r="B97" s="69"/>
      <c r="C97" s="69"/>
      <c r="D97" s="69"/>
      <c r="E97" s="69"/>
      <c r="F97" s="69"/>
      <c r="G97" s="69"/>
      <c r="H97" s="69"/>
      <c r="I97" s="70"/>
      <c r="J97" s="69"/>
      <c r="K97" s="69"/>
      <c r="L97" s="69"/>
      <c r="M97" s="69"/>
      <c r="N97" s="69"/>
      <c r="O97" s="72"/>
      <c r="P97" s="69"/>
      <c r="Q97" s="69"/>
      <c r="R97" s="69"/>
      <c r="S97" s="69"/>
      <c r="T97" s="69"/>
      <c r="U97" s="503">
        <f t="shared" ca="1" si="4"/>
        <v>0</v>
      </c>
      <c r="V97" s="508">
        <f t="shared" ca="1" si="3"/>
        <v>0</v>
      </c>
      <c r="W97" s="506"/>
      <c r="X97" s="506"/>
      <c r="Y97" s="506"/>
      <c r="Z97" s="502" t="e">
        <f>VLOOKUP($C97,Model!$A$2:$D$22,2,FALSE)</f>
        <v>#N/A</v>
      </c>
      <c r="AA97" s="503" t="e">
        <f>(VLOOKUP($D97,Lookup!$C$4:$D$36,2,FALSE)/Lookup!$C$2)*VLOOKUP($C97,Model!$A$2:$E$22,5,FALSE)*VLOOKUP($C97,Model!$A$2:$G$22,7,FALSE)</f>
        <v>#N/A</v>
      </c>
      <c r="AB97" s="503" t="e">
        <f>(VLOOKUP($E97,Lookup!$F$4:$G$8,2,FALSE)/Lookup!$F$2)*VLOOKUP($C97,Model!$A$2:$E$22,5,FALSE)*VLOOKUP($C97,Model!$A$2:$H$22,8,FALSE)</f>
        <v>#N/A</v>
      </c>
      <c r="AC97" s="503" t="e">
        <f>(VLOOKUP($F97,Lookup!$H$4:$I$26,2,FALSE)/Lookup!$H$2)*VLOOKUP($C97,Model!$A$2:$E$22,5,FALSE)*VLOOKUP($C97,Model!$A$2:$I$22,9,FALSE)</f>
        <v>#N/A</v>
      </c>
      <c r="AD97" s="503" t="e">
        <f>(VLOOKUP($G97,Lookup!$J$4:$K$34,2,FALSE)/Lookup!$J$2)*VLOOKUP($C97,Model!$A$2:$E$22,5,FALSE)*VLOOKUP($C97,Model!$A$2:$J$22,10,FALSE)</f>
        <v>#N/A</v>
      </c>
      <c r="AE97" s="503" t="e">
        <f>(VLOOKUP($H97,Lookup!$L$4:$M$15,2,FALSE)/Lookup!$L$2)*VLOOKUP($C97,Model!$A$2:$E$22,5,FALSE)*VLOOKUP($C97,Model!$A$2:$K$22,11,FALSE)</f>
        <v>#N/A</v>
      </c>
      <c r="AF97" s="503" t="e">
        <f ca="1">_xlfn.SWITCH(VLOOKUP($C97,Model!$A$2:$F$22,6,FALSE),8,(VLOOKUP($I97,Lookup!$N$17:$O$24,2,FALSE)/Lookup!$L$2)*VLOOKUP($C97,Model!$A$2:$E$22,5,FALSE)*VLOOKUP($C97,Model!$A$2:$K$22,11,FALSE),(VLOOKUP($I97,Lookup!$N$4:$O$15,2,FALSE)/Lookup!$L$2)*VLOOKUP($C97,Model!$A$2:$E$22,5,FALSE)*VLOOKUP($C97,Model!$A$2:$K$22,11,FALSE))</f>
        <v>#NAME?</v>
      </c>
      <c r="AG97" s="503" t="e">
        <f>(VLOOKUP($J97,Lookup!$P$4:$Q$15,2,FALSE)/Lookup!$P$2)*VLOOKUP($C97,Model!$A$2:$E$22,5,FALSE)*VLOOKUP($C97,Model!$A$2:$L$22,12,FALSE)</f>
        <v>#N/A</v>
      </c>
      <c r="AH97" s="503" t="e">
        <f ca="1">_xlfn.SWITCH(VLOOKUP($C97,Model!$A$2:$F$22,6,FALSE),8,(VLOOKUP($K97,Lookup!$R$15:$S$23,2,FALSE)/Lookup!$R$2)*VLOOKUP($C97,Model!$A$2:$E$22,5,FALSE)*VLOOKUP($C97,Model!$A$2:$M$22,13,FALSE),(VLOOKUP($K97,Lookup!$R$4:$S$12,2,FALSE)/Lookup!$R$2)*VLOOKUP($C97,Model!$A$2:$E$22,5,FALSE)*VLOOKUP($C97,Model!$A$2:$M$22,13,FALSE))</f>
        <v>#NAME?</v>
      </c>
      <c r="AI97" s="503" t="e">
        <f>(VLOOKUP($L97,Lookup!$V$4:$W$12,2,FALSE)/Lookup!$V$2)*VLOOKUP($C97,Model!$A$2:$E$22,5,FALSE)*VLOOKUP($C97,Model!$A$2:$N$22,14,FALSE)</f>
        <v>#N/A</v>
      </c>
      <c r="AJ97" s="503" t="e">
        <f>(VLOOKUP($M97,Lookup!$X$4:$Y$10,2,FALSE)/Lookup!$X$2)*VLOOKUP($C97,Model!$A$2:$E$22,5,FALSE)*VLOOKUP($C97,Model!$A$2:$O$22,15,FALSE)</f>
        <v>#N/A</v>
      </c>
      <c r="AK97" s="503" t="e">
        <f>(VLOOKUP($N97,Lookup!$Z$4:$AA$13,2,FALSE)/Lookup!$Z$2)*VLOOKUP($C97,Model!$A$2:$E$22,5,FALSE)*VLOOKUP($C97,Model!$A$2:$P$22,16,FALSE)</f>
        <v>#N/A</v>
      </c>
      <c r="AL97" s="503" t="e">
        <f>(VLOOKUP($O97,Lookup!$AB$4:$AC$13,2,FALSE)/Lookup!$AB$2)*VLOOKUP($C97,Model!$A$2:$E$22,5,FALSE)*VLOOKUP($C97,Model!$A$2:$Q$22,17,FALSE)</f>
        <v>#N/A</v>
      </c>
      <c r="AM97" s="503" t="e">
        <f>(VLOOKUP($P97,Lookup!$T$4:$U$8,2,FALSE)/Lookup!$T$2)*VLOOKUP($C97,Model!$A$2:$E$22,5,FALSE)*VLOOKUP($C97,Model!$A$2:$R$22,18,FALSE)</f>
        <v>#N/A</v>
      </c>
      <c r="AN97" s="503" t="e">
        <f>(VLOOKUP($Q97,Lookup!$AD$4:$AE$13,2,FALSE)/Lookup!$AD$2)*VLOOKUP($C97,Model!$A$2:$E$22,5,FALSE)*VLOOKUP($C97,Model!$A$2:$S$22,19,FALSE)</f>
        <v>#N/A</v>
      </c>
      <c r="AO97" s="503" t="e">
        <f>(VLOOKUP($R97,Lookup!$AF$4:$AG$8,2,FALSE)/Lookup!$AF$2)*VLOOKUP($C97,Model!$A$2:$E$22,5,FALSE)*VLOOKUP($C97,Model!$A$2:$T$22,20,FALSE)</f>
        <v>#N/A</v>
      </c>
      <c r="AP97" s="503" t="e">
        <f>(VLOOKUP($S97,Lookup!$AH$4:$AI$9,2,FALSE)/Lookup!$AH$2)*VLOOKUP($C97,Model!$A$2:$E$22,5,FALSE)*VLOOKUP($C97,Model!$A$2:$U$22,21,FALSE)</f>
        <v>#N/A</v>
      </c>
      <c r="AQ97" s="503" t="e">
        <f>(VLOOKUP($T97,Lookup!$AJ$4:$AK$12,2,FALSE)/Lookup!$AJ$2)*VLOOKUP($C97,Model!$A$2:$E$22,5,FALSE)*VLOOKUP($C97,Model!$A$2:$V$22,22,FALSE)</f>
        <v>#N/A</v>
      </c>
    </row>
    <row r="98" spans="1:43" x14ac:dyDescent="0.25">
      <c r="A98" s="69"/>
      <c r="B98" s="69"/>
      <c r="C98" s="69"/>
      <c r="D98" s="69"/>
      <c r="E98" s="69"/>
      <c r="F98" s="69"/>
      <c r="G98" s="69"/>
      <c r="H98" s="69"/>
      <c r="I98" s="70"/>
      <c r="J98" s="69"/>
      <c r="K98" s="69"/>
      <c r="L98" s="69"/>
      <c r="M98" s="69"/>
      <c r="N98" s="69"/>
      <c r="O98" s="72"/>
      <c r="P98" s="69"/>
      <c r="Q98" s="69"/>
      <c r="R98" s="69"/>
      <c r="S98" s="69"/>
      <c r="T98" s="69"/>
      <c r="U98" s="503">
        <f t="shared" ca="1" si="4"/>
        <v>0</v>
      </c>
      <c r="V98" s="508">
        <f t="shared" ca="1" si="3"/>
        <v>0</v>
      </c>
      <c r="W98" s="506"/>
      <c r="X98" s="506"/>
      <c r="Y98" s="506"/>
      <c r="Z98" s="502" t="e">
        <f>VLOOKUP($C98,Model!$A$2:$D$22,2,FALSE)</f>
        <v>#N/A</v>
      </c>
      <c r="AA98" s="503" t="e">
        <f>(VLOOKUP($D98,Lookup!$C$4:$D$36,2,FALSE)/Lookup!$C$2)*VLOOKUP($C98,Model!$A$2:$E$22,5,FALSE)*VLOOKUP($C98,Model!$A$2:$G$22,7,FALSE)</f>
        <v>#N/A</v>
      </c>
      <c r="AB98" s="503" t="e">
        <f>(VLOOKUP($E98,Lookup!$F$4:$G$8,2,FALSE)/Lookup!$F$2)*VLOOKUP($C98,Model!$A$2:$E$22,5,FALSE)*VLOOKUP($C98,Model!$A$2:$H$22,8,FALSE)</f>
        <v>#N/A</v>
      </c>
      <c r="AC98" s="503" t="e">
        <f>(VLOOKUP($F98,Lookup!$H$4:$I$26,2,FALSE)/Lookup!$H$2)*VLOOKUP($C98,Model!$A$2:$E$22,5,FALSE)*VLOOKUP($C98,Model!$A$2:$I$22,9,FALSE)</f>
        <v>#N/A</v>
      </c>
      <c r="AD98" s="503" t="e">
        <f>(VLOOKUP($G98,Lookup!$J$4:$K$34,2,FALSE)/Lookup!$J$2)*VLOOKUP($C98,Model!$A$2:$E$22,5,FALSE)*VLOOKUP($C98,Model!$A$2:$J$22,10,FALSE)</f>
        <v>#N/A</v>
      </c>
      <c r="AE98" s="503" t="e">
        <f>(VLOOKUP($H98,Lookup!$L$4:$M$15,2,FALSE)/Lookup!$L$2)*VLOOKUP($C98,Model!$A$2:$E$22,5,FALSE)*VLOOKUP($C98,Model!$A$2:$K$22,11,FALSE)</f>
        <v>#N/A</v>
      </c>
      <c r="AF98" s="503" t="e">
        <f ca="1">_xlfn.SWITCH(VLOOKUP($C98,Model!$A$2:$F$22,6,FALSE),8,(VLOOKUP($I98,Lookup!$N$17:$O$24,2,FALSE)/Lookup!$L$2)*VLOOKUP($C98,Model!$A$2:$E$22,5,FALSE)*VLOOKUP($C98,Model!$A$2:$K$22,11,FALSE),(VLOOKUP($I98,Lookup!$N$4:$O$15,2,FALSE)/Lookup!$L$2)*VLOOKUP($C98,Model!$A$2:$E$22,5,FALSE)*VLOOKUP($C98,Model!$A$2:$K$22,11,FALSE))</f>
        <v>#NAME?</v>
      </c>
      <c r="AG98" s="503" t="e">
        <f>(VLOOKUP($J98,Lookup!$P$4:$Q$15,2,FALSE)/Lookup!$P$2)*VLOOKUP($C98,Model!$A$2:$E$22,5,FALSE)*VLOOKUP($C98,Model!$A$2:$L$22,12,FALSE)</f>
        <v>#N/A</v>
      </c>
      <c r="AH98" s="503" t="e">
        <f ca="1">_xlfn.SWITCH(VLOOKUP($C98,Model!$A$2:$F$22,6,FALSE),8,(VLOOKUP($K98,Lookup!$R$15:$S$23,2,FALSE)/Lookup!$R$2)*VLOOKUP($C98,Model!$A$2:$E$22,5,FALSE)*VLOOKUP($C98,Model!$A$2:$M$22,13,FALSE),(VLOOKUP($K98,Lookup!$R$4:$S$12,2,FALSE)/Lookup!$R$2)*VLOOKUP($C98,Model!$A$2:$E$22,5,FALSE)*VLOOKUP($C98,Model!$A$2:$M$22,13,FALSE))</f>
        <v>#NAME?</v>
      </c>
      <c r="AI98" s="503" t="e">
        <f>(VLOOKUP($L98,Lookup!$V$4:$W$12,2,FALSE)/Lookup!$V$2)*VLOOKUP($C98,Model!$A$2:$E$22,5,FALSE)*VLOOKUP($C98,Model!$A$2:$N$22,14,FALSE)</f>
        <v>#N/A</v>
      </c>
      <c r="AJ98" s="503" t="e">
        <f>(VLOOKUP($M98,Lookup!$X$4:$Y$10,2,FALSE)/Lookup!$X$2)*VLOOKUP($C98,Model!$A$2:$E$22,5,FALSE)*VLOOKUP($C98,Model!$A$2:$O$22,15,FALSE)</f>
        <v>#N/A</v>
      </c>
      <c r="AK98" s="503" t="e">
        <f>(VLOOKUP($N98,Lookup!$Z$4:$AA$13,2,FALSE)/Lookup!$Z$2)*VLOOKUP($C98,Model!$A$2:$E$22,5,FALSE)*VLOOKUP($C98,Model!$A$2:$P$22,16,FALSE)</f>
        <v>#N/A</v>
      </c>
      <c r="AL98" s="503" t="e">
        <f>(VLOOKUP($O98,Lookup!$AB$4:$AC$13,2,FALSE)/Lookup!$AB$2)*VLOOKUP($C98,Model!$A$2:$E$22,5,FALSE)*VLOOKUP($C98,Model!$A$2:$Q$22,17,FALSE)</f>
        <v>#N/A</v>
      </c>
      <c r="AM98" s="503" t="e">
        <f>(VLOOKUP($P98,Lookup!$T$4:$U$8,2,FALSE)/Lookup!$T$2)*VLOOKUP($C98,Model!$A$2:$E$22,5,FALSE)*VLOOKUP($C98,Model!$A$2:$R$22,18,FALSE)</f>
        <v>#N/A</v>
      </c>
      <c r="AN98" s="503" t="e">
        <f>(VLOOKUP($Q98,Lookup!$AD$4:$AE$13,2,FALSE)/Lookup!$AD$2)*VLOOKUP($C98,Model!$A$2:$E$22,5,FALSE)*VLOOKUP($C98,Model!$A$2:$S$22,19,FALSE)</f>
        <v>#N/A</v>
      </c>
      <c r="AO98" s="503" t="e">
        <f>(VLOOKUP($R98,Lookup!$AF$4:$AG$8,2,FALSE)/Lookup!$AF$2)*VLOOKUP($C98,Model!$A$2:$E$22,5,FALSE)*VLOOKUP($C98,Model!$A$2:$T$22,20,FALSE)</f>
        <v>#N/A</v>
      </c>
      <c r="AP98" s="503" t="e">
        <f>(VLOOKUP($S98,Lookup!$AH$4:$AI$9,2,FALSE)/Lookup!$AH$2)*VLOOKUP($C98,Model!$A$2:$E$22,5,FALSE)*VLOOKUP($C98,Model!$A$2:$U$22,21,FALSE)</f>
        <v>#N/A</v>
      </c>
      <c r="AQ98" s="503" t="e">
        <f>(VLOOKUP($T98,Lookup!$AJ$4:$AK$12,2,FALSE)/Lookup!$AJ$2)*VLOOKUP($C98,Model!$A$2:$E$22,5,FALSE)*VLOOKUP($C98,Model!$A$2:$V$22,22,FALSE)</f>
        <v>#N/A</v>
      </c>
    </row>
    <row r="99" spans="1:43" x14ac:dyDescent="0.25">
      <c r="A99" s="69"/>
      <c r="B99" s="69"/>
      <c r="C99" s="69"/>
      <c r="D99" s="69"/>
      <c r="E99" s="69"/>
      <c r="F99" s="69"/>
      <c r="G99" s="69"/>
      <c r="H99" s="69"/>
      <c r="I99" s="70"/>
      <c r="J99" s="69"/>
      <c r="K99" s="69"/>
      <c r="L99" s="69"/>
      <c r="M99" s="69"/>
      <c r="N99" s="69"/>
      <c r="O99" s="72"/>
      <c r="P99" s="69"/>
      <c r="Q99" s="69"/>
      <c r="R99" s="69"/>
      <c r="S99" s="69"/>
      <c r="T99" s="69"/>
      <c r="U99" s="503">
        <f t="shared" ca="1" si="4"/>
        <v>0</v>
      </c>
      <c r="V99" s="508">
        <f t="shared" ca="1" si="3"/>
        <v>0</v>
      </c>
      <c r="W99" s="506"/>
      <c r="X99" s="506"/>
      <c r="Y99" s="506"/>
      <c r="Z99" s="502" t="e">
        <f>VLOOKUP($C99,Model!$A$2:$D$22,2,FALSE)</f>
        <v>#N/A</v>
      </c>
      <c r="AA99" s="503" t="e">
        <f>(VLOOKUP($D99,Lookup!$C$4:$D$36,2,FALSE)/Lookup!$C$2)*VLOOKUP($C99,Model!$A$2:$E$22,5,FALSE)*VLOOKUP($C99,Model!$A$2:$G$22,7,FALSE)</f>
        <v>#N/A</v>
      </c>
      <c r="AB99" s="503" t="e">
        <f>(VLOOKUP($E99,Lookup!$F$4:$G$8,2,FALSE)/Lookup!$F$2)*VLOOKUP($C99,Model!$A$2:$E$22,5,FALSE)*VLOOKUP($C99,Model!$A$2:$H$22,8,FALSE)</f>
        <v>#N/A</v>
      </c>
      <c r="AC99" s="503" t="e">
        <f>(VLOOKUP($F99,Lookup!$H$4:$I$26,2,FALSE)/Lookup!$H$2)*VLOOKUP($C99,Model!$A$2:$E$22,5,FALSE)*VLOOKUP($C99,Model!$A$2:$I$22,9,FALSE)</f>
        <v>#N/A</v>
      </c>
      <c r="AD99" s="503" t="e">
        <f>(VLOOKUP($G99,Lookup!$J$4:$K$34,2,FALSE)/Lookup!$J$2)*VLOOKUP($C99,Model!$A$2:$E$22,5,FALSE)*VLOOKUP($C99,Model!$A$2:$J$22,10,FALSE)</f>
        <v>#N/A</v>
      </c>
      <c r="AE99" s="503" t="e">
        <f>(VLOOKUP($H99,Lookup!$L$4:$M$15,2,FALSE)/Lookup!$L$2)*VLOOKUP($C99,Model!$A$2:$E$22,5,FALSE)*VLOOKUP($C99,Model!$A$2:$K$22,11,FALSE)</f>
        <v>#N/A</v>
      </c>
      <c r="AF99" s="503" t="e">
        <f ca="1">_xlfn.SWITCH(VLOOKUP($C99,Model!$A$2:$F$22,6,FALSE),8,(VLOOKUP($I99,Lookup!$N$17:$O$24,2,FALSE)/Lookup!$L$2)*VLOOKUP($C99,Model!$A$2:$E$22,5,FALSE)*VLOOKUP($C99,Model!$A$2:$K$22,11,FALSE),(VLOOKUP($I99,Lookup!$N$4:$O$15,2,FALSE)/Lookup!$L$2)*VLOOKUP($C99,Model!$A$2:$E$22,5,FALSE)*VLOOKUP($C99,Model!$A$2:$K$22,11,FALSE))</f>
        <v>#NAME?</v>
      </c>
      <c r="AG99" s="503" t="e">
        <f>(VLOOKUP($J99,Lookup!$P$4:$Q$15,2,FALSE)/Lookup!$P$2)*VLOOKUP($C99,Model!$A$2:$E$22,5,FALSE)*VLOOKUP($C99,Model!$A$2:$L$22,12,FALSE)</f>
        <v>#N/A</v>
      </c>
      <c r="AH99" s="503" t="e">
        <f ca="1">_xlfn.SWITCH(VLOOKUP($C99,Model!$A$2:$F$22,6,FALSE),8,(VLOOKUP($K99,Lookup!$R$15:$S$23,2,FALSE)/Lookup!$R$2)*VLOOKUP($C99,Model!$A$2:$E$22,5,FALSE)*VLOOKUP($C99,Model!$A$2:$M$22,13,FALSE),(VLOOKUP($K99,Lookup!$R$4:$S$12,2,FALSE)/Lookup!$R$2)*VLOOKUP($C99,Model!$A$2:$E$22,5,FALSE)*VLOOKUP($C99,Model!$A$2:$M$22,13,FALSE))</f>
        <v>#NAME?</v>
      </c>
      <c r="AI99" s="503" t="e">
        <f>(VLOOKUP($L99,Lookup!$V$4:$W$12,2,FALSE)/Lookup!$V$2)*VLOOKUP($C99,Model!$A$2:$E$22,5,FALSE)*VLOOKUP($C99,Model!$A$2:$N$22,14,FALSE)</f>
        <v>#N/A</v>
      </c>
      <c r="AJ99" s="503" t="e">
        <f>(VLOOKUP($M99,Lookup!$X$4:$Y$10,2,FALSE)/Lookup!$X$2)*VLOOKUP($C99,Model!$A$2:$E$22,5,FALSE)*VLOOKUP($C99,Model!$A$2:$O$22,15,FALSE)</f>
        <v>#N/A</v>
      </c>
      <c r="AK99" s="503" t="e">
        <f>(VLOOKUP($N99,Lookup!$Z$4:$AA$13,2,FALSE)/Lookup!$Z$2)*VLOOKUP($C99,Model!$A$2:$E$22,5,FALSE)*VLOOKUP($C99,Model!$A$2:$P$22,16,FALSE)</f>
        <v>#N/A</v>
      </c>
      <c r="AL99" s="503" t="e">
        <f>(VLOOKUP($O99,Lookup!$AB$4:$AC$13,2,FALSE)/Lookup!$AB$2)*VLOOKUP($C99,Model!$A$2:$E$22,5,FALSE)*VLOOKUP($C99,Model!$A$2:$Q$22,17,FALSE)</f>
        <v>#N/A</v>
      </c>
      <c r="AM99" s="503" t="e">
        <f>(VLOOKUP($P99,Lookup!$T$4:$U$8,2,FALSE)/Lookup!$T$2)*VLOOKUP($C99,Model!$A$2:$E$22,5,FALSE)*VLOOKUP($C99,Model!$A$2:$R$22,18,FALSE)</f>
        <v>#N/A</v>
      </c>
      <c r="AN99" s="503" t="e">
        <f>(VLOOKUP($Q99,Lookup!$AD$4:$AE$13,2,FALSE)/Lookup!$AD$2)*VLOOKUP($C99,Model!$A$2:$E$22,5,FALSE)*VLOOKUP($C99,Model!$A$2:$S$22,19,FALSE)</f>
        <v>#N/A</v>
      </c>
      <c r="AO99" s="503" t="e">
        <f>(VLOOKUP($R99,Lookup!$AF$4:$AG$8,2,FALSE)/Lookup!$AF$2)*VLOOKUP($C99,Model!$A$2:$E$22,5,FALSE)*VLOOKUP($C99,Model!$A$2:$T$22,20,FALSE)</f>
        <v>#N/A</v>
      </c>
      <c r="AP99" s="503" t="e">
        <f>(VLOOKUP($S99,Lookup!$AH$4:$AI$9,2,FALSE)/Lookup!$AH$2)*VLOOKUP($C99,Model!$A$2:$E$22,5,FALSE)*VLOOKUP($C99,Model!$A$2:$U$22,21,FALSE)</f>
        <v>#N/A</v>
      </c>
      <c r="AQ99" s="503" t="e">
        <f>(VLOOKUP($T99,Lookup!$AJ$4:$AK$12,2,FALSE)/Lookup!$AJ$2)*VLOOKUP($C99,Model!$A$2:$E$22,5,FALSE)*VLOOKUP($C99,Model!$A$2:$V$22,22,FALSE)</f>
        <v>#N/A</v>
      </c>
    </row>
    <row r="100" spans="1:43" x14ac:dyDescent="0.25">
      <c r="A100" s="69"/>
      <c r="B100" s="69"/>
      <c r="C100" s="69"/>
      <c r="D100" s="69"/>
      <c r="E100" s="69"/>
      <c r="F100" s="69"/>
      <c r="G100" s="69"/>
      <c r="H100" s="69"/>
      <c r="I100" s="70"/>
      <c r="J100" s="69"/>
      <c r="K100" s="69"/>
      <c r="L100" s="69"/>
      <c r="M100" s="69"/>
      <c r="N100" s="69"/>
      <c r="O100" s="72"/>
      <c r="P100" s="69"/>
      <c r="Q100" s="69"/>
      <c r="R100" s="69"/>
      <c r="S100" s="69"/>
      <c r="T100" s="69"/>
      <c r="U100" s="503">
        <f t="shared" ca="1" si="4"/>
        <v>0</v>
      </c>
      <c r="V100" s="508">
        <f t="shared" ca="1" si="3"/>
        <v>0</v>
      </c>
      <c r="W100" s="506"/>
      <c r="X100" s="506"/>
      <c r="Y100" s="506"/>
      <c r="Z100" s="502" t="e">
        <f>VLOOKUP($C100,Model!$A$2:$D$22,2,FALSE)</f>
        <v>#N/A</v>
      </c>
      <c r="AA100" s="503" t="e">
        <f>(VLOOKUP($D100,Lookup!$C$4:$D$36,2,FALSE)/Lookup!$C$2)*VLOOKUP($C100,Model!$A$2:$E$22,5,FALSE)*VLOOKUP($C100,Model!$A$2:$G$22,7,FALSE)</f>
        <v>#N/A</v>
      </c>
      <c r="AB100" s="503" t="e">
        <f>(VLOOKUP($E100,Lookup!$F$4:$G$8,2,FALSE)/Lookup!$F$2)*VLOOKUP($C100,Model!$A$2:$E$22,5,FALSE)*VLOOKUP($C100,Model!$A$2:$H$22,8,FALSE)</f>
        <v>#N/A</v>
      </c>
      <c r="AC100" s="503" t="e">
        <f>(VLOOKUP($F100,Lookup!$H$4:$I$26,2,FALSE)/Lookup!$H$2)*VLOOKUP($C100,Model!$A$2:$E$22,5,FALSE)*VLOOKUP($C100,Model!$A$2:$I$22,9,FALSE)</f>
        <v>#N/A</v>
      </c>
      <c r="AD100" s="503" t="e">
        <f>(VLOOKUP($G100,Lookup!$J$4:$K$34,2,FALSE)/Lookup!$J$2)*VLOOKUP($C100,Model!$A$2:$E$22,5,FALSE)*VLOOKUP($C100,Model!$A$2:$J$22,10,FALSE)</f>
        <v>#N/A</v>
      </c>
      <c r="AE100" s="503" t="e">
        <f>(VLOOKUP($H100,Lookup!$L$4:$M$15,2,FALSE)/Lookup!$L$2)*VLOOKUP($C100,Model!$A$2:$E$22,5,FALSE)*VLOOKUP($C100,Model!$A$2:$K$22,11,FALSE)</f>
        <v>#N/A</v>
      </c>
      <c r="AF100" s="503" t="e">
        <f ca="1">_xlfn.SWITCH(VLOOKUP($C100,Model!$A$2:$F$22,6,FALSE),8,(VLOOKUP($I100,Lookup!$N$17:$O$24,2,FALSE)/Lookup!$L$2)*VLOOKUP($C100,Model!$A$2:$E$22,5,FALSE)*VLOOKUP($C100,Model!$A$2:$K$22,11,FALSE),(VLOOKUP($I100,Lookup!$N$4:$O$15,2,FALSE)/Lookup!$L$2)*VLOOKUP($C100,Model!$A$2:$E$22,5,FALSE)*VLOOKUP($C100,Model!$A$2:$K$22,11,FALSE))</f>
        <v>#NAME?</v>
      </c>
      <c r="AG100" s="503" t="e">
        <f>(VLOOKUP($J100,Lookup!$P$4:$Q$15,2,FALSE)/Lookup!$P$2)*VLOOKUP($C100,Model!$A$2:$E$22,5,FALSE)*VLOOKUP($C100,Model!$A$2:$L$22,12,FALSE)</f>
        <v>#N/A</v>
      </c>
      <c r="AH100" s="503" t="e">
        <f ca="1">_xlfn.SWITCH(VLOOKUP($C100,Model!$A$2:$F$22,6,FALSE),8,(VLOOKUP($K100,Lookup!$R$15:$S$23,2,FALSE)/Lookup!$R$2)*VLOOKUP($C100,Model!$A$2:$E$22,5,FALSE)*VLOOKUP($C100,Model!$A$2:$M$22,13,FALSE),(VLOOKUP($K100,Lookup!$R$4:$S$12,2,FALSE)/Lookup!$R$2)*VLOOKUP($C100,Model!$A$2:$E$22,5,FALSE)*VLOOKUP($C100,Model!$A$2:$M$22,13,FALSE))</f>
        <v>#NAME?</v>
      </c>
      <c r="AI100" s="503" t="e">
        <f>(VLOOKUP($L100,Lookup!$V$4:$W$12,2,FALSE)/Lookup!$V$2)*VLOOKUP($C100,Model!$A$2:$E$22,5,FALSE)*VLOOKUP($C100,Model!$A$2:$N$22,14,FALSE)</f>
        <v>#N/A</v>
      </c>
      <c r="AJ100" s="503" t="e">
        <f>(VLOOKUP($M100,Lookup!$X$4:$Y$10,2,FALSE)/Lookup!$X$2)*VLOOKUP($C100,Model!$A$2:$E$22,5,FALSE)*VLOOKUP($C100,Model!$A$2:$O$22,15,FALSE)</f>
        <v>#N/A</v>
      </c>
      <c r="AK100" s="503" t="e">
        <f>(VLOOKUP($N100,Lookup!$Z$4:$AA$13,2,FALSE)/Lookup!$Z$2)*VLOOKUP($C100,Model!$A$2:$E$22,5,FALSE)*VLOOKUP($C100,Model!$A$2:$P$22,16,FALSE)</f>
        <v>#N/A</v>
      </c>
      <c r="AL100" s="503" t="e">
        <f>(VLOOKUP($O100,Lookup!$AB$4:$AC$13,2,FALSE)/Lookup!$AB$2)*VLOOKUP($C100,Model!$A$2:$E$22,5,FALSE)*VLOOKUP($C100,Model!$A$2:$Q$22,17,FALSE)</f>
        <v>#N/A</v>
      </c>
      <c r="AM100" s="503" t="e">
        <f>(VLOOKUP($P100,Lookup!$T$4:$U$8,2,FALSE)/Lookup!$T$2)*VLOOKUP($C100,Model!$A$2:$E$22,5,FALSE)*VLOOKUP($C100,Model!$A$2:$R$22,18,FALSE)</f>
        <v>#N/A</v>
      </c>
      <c r="AN100" s="503" t="e">
        <f>(VLOOKUP($Q100,Lookup!$AD$4:$AE$13,2,FALSE)/Lookup!$AD$2)*VLOOKUP($C100,Model!$A$2:$E$22,5,FALSE)*VLOOKUP($C100,Model!$A$2:$S$22,19,FALSE)</f>
        <v>#N/A</v>
      </c>
      <c r="AO100" s="503" t="e">
        <f>(VLOOKUP($R100,Lookup!$AF$4:$AG$8,2,FALSE)/Lookup!$AF$2)*VLOOKUP($C100,Model!$A$2:$E$22,5,FALSE)*VLOOKUP($C100,Model!$A$2:$T$22,20,FALSE)</f>
        <v>#N/A</v>
      </c>
      <c r="AP100" s="503" t="e">
        <f>(VLOOKUP($S100,Lookup!$AH$4:$AI$9,2,FALSE)/Lookup!$AH$2)*VLOOKUP($C100,Model!$A$2:$E$22,5,FALSE)*VLOOKUP($C100,Model!$A$2:$U$22,21,FALSE)</f>
        <v>#N/A</v>
      </c>
      <c r="AQ100" s="503" t="e">
        <f>(VLOOKUP($T100,Lookup!$AJ$4:$AK$12,2,FALSE)/Lookup!$AJ$2)*VLOOKUP($C100,Model!$A$2:$E$22,5,FALSE)*VLOOKUP($C100,Model!$A$2:$V$22,22,FALSE)</f>
        <v>#N/A</v>
      </c>
    </row>
    <row r="101" spans="1:43" x14ac:dyDescent="0.25">
      <c r="A101" s="69"/>
      <c r="B101" s="69"/>
      <c r="C101" s="69"/>
      <c r="D101" s="69"/>
      <c r="E101" s="69"/>
      <c r="F101" s="69"/>
      <c r="G101" s="69"/>
      <c r="H101" s="69"/>
      <c r="I101" s="70"/>
      <c r="J101" s="69"/>
      <c r="K101" s="69"/>
      <c r="L101" s="69"/>
      <c r="M101" s="69"/>
      <c r="N101" s="69"/>
      <c r="O101" s="72"/>
      <c r="P101" s="69"/>
      <c r="Q101" s="69"/>
      <c r="R101" s="69"/>
      <c r="S101" s="69"/>
      <c r="T101" s="69"/>
      <c r="U101" s="503">
        <f t="shared" ca="1" si="4"/>
        <v>0</v>
      </c>
      <c r="V101" s="508">
        <f t="shared" ca="1" si="3"/>
        <v>0</v>
      </c>
      <c r="W101" s="506"/>
      <c r="X101" s="506"/>
      <c r="Y101" s="506"/>
      <c r="Z101" s="502" t="e">
        <f>VLOOKUP($C101,Model!$A$2:$D$22,2,FALSE)</f>
        <v>#N/A</v>
      </c>
      <c r="AA101" s="503" t="e">
        <f>(VLOOKUP($D101,Lookup!$C$4:$D$36,2,FALSE)/Lookup!$C$2)*VLOOKUP($C101,Model!$A$2:$E$22,5,FALSE)*VLOOKUP($C101,Model!$A$2:$G$22,7,FALSE)</f>
        <v>#N/A</v>
      </c>
      <c r="AB101" s="503" t="e">
        <f>(VLOOKUP($E101,Lookup!$F$4:$G$8,2,FALSE)/Lookup!$F$2)*VLOOKUP($C101,Model!$A$2:$E$22,5,FALSE)*VLOOKUP($C101,Model!$A$2:$H$22,8,FALSE)</f>
        <v>#N/A</v>
      </c>
      <c r="AC101" s="503" t="e">
        <f>(VLOOKUP($F101,Lookup!$H$4:$I$26,2,FALSE)/Lookup!$H$2)*VLOOKUP($C101,Model!$A$2:$E$22,5,FALSE)*VLOOKUP($C101,Model!$A$2:$I$22,9,FALSE)</f>
        <v>#N/A</v>
      </c>
      <c r="AD101" s="503" t="e">
        <f>(VLOOKUP($G101,Lookup!$J$4:$K$34,2,FALSE)/Lookup!$J$2)*VLOOKUP($C101,Model!$A$2:$E$22,5,FALSE)*VLOOKUP($C101,Model!$A$2:$J$22,10,FALSE)</f>
        <v>#N/A</v>
      </c>
      <c r="AE101" s="503" t="e">
        <f>(VLOOKUP($H101,Lookup!$L$4:$M$15,2,FALSE)/Lookup!$L$2)*VLOOKUP($C101,Model!$A$2:$E$22,5,FALSE)*VLOOKUP($C101,Model!$A$2:$K$22,11,FALSE)</f>
        <v>#N/A</v>
      </c>
      <c r="AF101" s="503" t="e">
        <f ca="1">_xlfn.SWITCH(VLOOKUP($C101,Model!$A$2:$F$22,6,FALSE),8,(VLOOKUP($I101,Lookup!$N$17:$O$24,2,FALSE)/Lookup!$L$2)*VLOOKUP($C101,Model!$A$2:$E$22,5,FALSE)*VLOOKUP($C101,Model!$A$2:$K$22,11,FALSE),(VLOOKUP($I101,Lookup!$N$4:$O$15,2,FALSE)/Lookup!$L$2)*VLOOKUP($C101,Model!$A$2:$E$22,5,FALSE)*VLOOKUP($C101,Model!$A$2:$K$22,11,FALSE))</f>
        <v>#NAME?</v>
      </c>
      <c r="AG101" s="503" t="e">
        <f>(VLOOKUP($J101,Lookup!$P$4:$Q$15,2,FALSE)/Lookup!$P$2)*VLOOKUP($C101,Model!$A$2:$E$22,5,FALSE)*VLOOKUP($C101,Model!$A$2:$L$22,12,FALSE)</f>
        <v>#N/A</v>
      </c>
      <c r="AH101" s="503" t="e">
        <f ca="1">_xlfn.SWITCH(VLOOKUP($C101,Model!$A$2:$F$22,6,FALSE),8,(VLOOKUP($K101,Lookup!$R$15:$S$23,2,FALSE)/Lookup!$R$2)*VLOOKUP($C101,Model!$A$2:$E$22,5,FALSE)*VLOOKUP($C101,Model!$A$2:$M$22,13,FALSE),(VLOOKUP($K101,Lookup!$R$4:$S$12,2,FALSE)/Lookup!$R$2)*VLOOKUP($C101,Model!$A$2:$E$22,5,FALSE)*VLOOKUP($C101,Model!$A$2:$M$22,13,FALSE))</f>
        <v>#NAME?</v>
      </c>
      <c r="AI101" s="503" t="e">
        <f>(VLOOKUP($L101,Lookup!$V$4:$W$12,2,FALSE)/Lookup!$V$2)*VLOOKUP($C101,Model!$A$2:$E$22,5,FALSE)*VLOOKUP($C101,Model!$A$2:$N$22,14,FALSE)</f>
        <v>#N/A</v>
      </c>
      <c r="AJ101" s="503" t="e">
        <f>(VLOOKUP($M101,Lookup!$X$4:$Y$10,2,FALSE)/Lookup!$X$2)*VLOOKUP($C101,Model!$A$2:$E$22,5,FALSE)*VLOOKUP($C101,Model!$A$2:$O$22,15,FALSE)</f>
        <v>#N/A</v>
      </c>
      <c r="AK101" s="503" t="e">
        <f>(VLOOKUP($N101,Lookup!$Z$4:$AA$13,2,FALSE)/Lookup!$Z$2)*VLOOKUP($C101,Model!$A$2:$E$22,5,FALSE)*VLOOKUP($C101,Model!$A$2:$P$22,16,FALSE)</f>
        <v>#N/A</v>
      </c>
      <c r="AL101" s="503" t="e">
        <f>(VLOOKUP($O101,Lookup!$AB$4:$AC$13,2,FALSE)/Lookup!$AB$2)*VLOOKUP($C101,Model!$A$2:$E$22,5,FALSE)*VLOOKUP($C101,Model!$A$2:$Q$22,17,FALSE)</f>
        <v>#N/A</v>
      </c>
      <c r="AM101" s="503" t="e">
        <f>(VLOOKUP($P101,Lookup!$T$4:$U$8,2,FALSE)/Lookup!$T$2)*VLOOKUP($C101,Model!$A$2:$E$22,5,FALSE)*VLOOKUP($C101,Model!$A$2:$R$22,18,FALSE)</f>
        <v>#N/A</v>
      </c>
      <c r="AN101" s="503" t="e">
        <f>(VLOOKUP($Q101,Lookup!$AD$4:$AE$13,2,FALSE)/Lookup!$AD$2)*VLOOKUP($C101,Model!$A$2:$E$22,5,FALSE)*VLOOKUP($C101,Model!$A$2:$S$22,19,FALSE)</f>
        <v>#N/A</v>
      </c>
      <c r="AO101" s="503" t="e">
        <f>(VLOOKUP($R101,Lookup!$AF$4:$AG$8,2,FALSE)/Lookup!$AF$2)*VLOOKUP($C101,Model!$A$2:$E$22,5,FALSE)*VLOOKUP($C101,Model!$A$2:$T$22,20,FALSE)</f>
        <v>#N/A</v>
      </c>
      <c r="AP101" s="503" t="e">
        <f>(VLOOKUP($S101,Lookup!$AH$4:$AI$9,2,FALSE)/Lookup!$AH$2)*VLOOKUP($C101,Model!$A$2:$E$22,5,FALSE)*VLOOKUP($C101,Model!$A$2:$U$22,21,FALSE)</f>
        <v>#N/A</v>
      </c>
      <c r="AQ101" s="503" t="e">
        <f>(VLOOKUP($T101,Lookup!$AJ$4:$AK$12,2,FALSE)/Lookup!$AJ$2)*VLOOKUP($C101,Model!$A$2:$E$22,5,FALSE)*VLOOKUP($C101,Model!$A$2:$V$22,22,FALSE)</f>
        <v>#N/A</v>
      </c>
    </row>
    <row r="102" spans="1:43" x14ac:dyDescent="0.25">
      <c r="A102" s="69"/>
      <c r="B102" s="69"/>
      <c r="C102" s="69"/>
      <c r="D102" s="69"/>
      <c r="E102" s="69"/>
      <c r="F102" s="69"/>
      <c r="G102" s="69"/>
      <c r="H102" s="69"/>
      <c r="I102" s="70"/>
      <c r="J102" s="69"/>
      <c r="K102" s="69"/>
      <c r="L102" s="69"/>
      <c r="M102" s="69"/>
      <c r="N102" s="69"/>
      <c r="O102" s="72"/>
      <c r="P102" s="69"/>
      <c r="Q102" s="69"/>
      <c r="R102" s="69"/>
      <c r="S102" s="69"/>
      <c r="T102" s="69"/>
      <c r="U102" s="503">
        <f t="shared" ca="1" si="4"/>
        <v>0</v>
      </c>
      <c r="V102" s="508">
        <f t="shared" ca="1" si="3"/>
        <v>0</v>
      </c>
      <c r="W102" s="506"/>
      <c r="X102" s="506"/>
      <c r="Y102" s="506"/>
      <c r="Z102" s="502" t="e">
        <f>VLOOKUP($C102,Model!$A$2:$D$22,2,FALSE)</f>
        <v>#N/A</v>
      </c>
      <c r="AA102" s="503" t="e">
        <f>(VLOOKUP($D102,Lookup!$C$4:$D$36,2,FALSE)/Lookup!$C$2)*VLOOKUP($C102,Model!$A$2:$E$22,5,FALSE)*VLOOKUP($C102,Model!$A$2:$G$22,7,FALSE)</f>
        <v>#N/A</v>
      </c>
      <c r="AB102" s="503" t="e">
        <f>(VLOOKUP($E102,Lookup!$F$4:$G$8,2,FALSE)/Lookup!$F$2)*VLOOKUP($C102,Model!$A$2:$E$22,5,FALSE)*VLOOKUP($C102,Model!$A$2:$H$22,8,FALSE)</f>
        <v>#N/A</v>
      </c>
      <c r="AC102" s="503" t="e">
        <f>(VLOOKUP($F102,Lookup!$H$4:$I$26,2,FALSE)/Lookup!$H$2)*VLOOKUP($C102,Model!$A$2:$E$22,5,FALSE)*VLOOKUP($C102,Model!$A$2:$I$22,9,FALSE)</f>
        <v>#N/A</v>
      </c>
      <c r="AD102" s="503" t="e">
        <f>(VLOOKUP($G102,Lookup!$J$4:$K$34,2,FALSE)/Lookup!$J$2)*VLOOKUP($C102,Model!$A$2:$E$22,5,FALSE)*VLOOKUP($C102,Model!$A$2:$J$22,10,FALSE)</f>
        <v>#N/A</v>
      </c>
      <c r="AE102" s="503" t="e">
        <f>(VLOOKUP($H102,Lookup!$L$4:$M$15,2,FALSE)/Lookup!$L$2)*VLOOKUP($C102,Model!$A$2:$E$22,5,FALSE)*VLOOKUP($C102,Model!$A$2:$K$22,11,FALSE)</f>
        <v>#N/A</v>
      </c>
      <c r="AF102" s="503" t="e">
        <f ca="1">_xlfn.SWITCH(VLOOKUP($C102,Model!$A$2:$F$22,6,FALSE),8,(VLOOKUP($I102,Lookup!$N$17:$O$24,2,FALSE)/Lookup!$L$2)*VLOOKUP($C102,Model!$A$2:$E$22,5,FALSE)*VLOOKUP($C102,Model!$A$2:$K$22,11,FALSE),(VLOOKUP($I102,Lookup!$N$4:$O$15,2,FALSE)/Lookup!$L$2)*VLOOKUP($C102,Model!$A$2:$E$22,5,FALSE)*VLOOKUP($C102,Model!$A$2:$K$22,11,FALSE))</f>
        <v>#NAME?</v>
      </c>
      <c r="AG102" s="503" t="e">
        <f>(VLOOKUP($J102,Lookup!$P$4:$Q$15,2,FALSE)/Lookup!$P$2)*VLOOKUP($C102,Model!$A$2:$E$22,5,FALSE)*VLOOKUP($C102,Model!$A$2:$L$22,12,FALSE)</f>
        <v>#N/A</v>
      </c>
      <c r="AH102" s="503" t="e">
        <f ca="1">_xlfn.SWITCH(VLOOKUP($C102,Model!$A$2:$F$22,6,FALSE),8,(VLOOKUP($K102,Lookup!$R$15:$S$23,2,FALSE)/Lookup!$R$2)*VLOOKUP($C102,Model!$A$2:$E$22,5,FALSE)*VLOOKUP($C102,Model!$A$2:$M$22,13,FALSE),(VLOOKUP($K102,Lookup!$R$4:$S$12,2,FALSE)/Lookup!$R$2)*VLOOKUP($C102,Model!$A$2:$E$22,5,FALSE)*VLOOKUP($C102,Model!$A$2:$M$22,13,FALSE))</f>
        <v>#NAME?</v>
      </c>
      <c r="AI102" s="503" t="e">
        <f>(VLOOKUP($L102,Lookup!$V$4:$W$12,2,FALSE)/Lookup!$V$2)*VLOOKUP($C102,Model!$A$2:$E$22,5,FALSE)*VLOOKUP($C102,Model!$A$2:$N$22,14,FALSE)</f>
        <v>#N/A</v>
      </c>
      <c r="AJ102" s="503" t="e">
        <f>(VLOOKUP($M102,Lookup!$X$4:$Y$10,2,FALSE)/Lookup!$X$2)*VLOOKUP($C102,Model!$A$2:$E$22,5,FALSE)*VLOOKUP($C102,Model!$A$2:$O$22,15,FALSE)</f>
        <v>#N/A</v>
      </c>
      <c r="AK102" s="503" t="e">
        <f>(VLOOKUP($N102,Lookup!$Z$4:$AA$13,2,FALSE)/Lookup!$Z$2)*VLOOKUP($C102,Model!$A$2:$E$22,5,FALSE)*VLOOKUP($C102,Model!$A$2:$P$22,16,FALSE)</f>
        <v>#N/A</v>
      </c>
      <c r="AL102" s="503" t="e">
        <f>(VLOOKUP($O102,Lookup!$AB$4:$AC$13,2,FALSE)/Lookup!$AB$2)*VLOOKUP($C102,Model!$A$2:$E$22,5,FALSE)*VLOOKUP($C102,Model!$A$2:$Q$22,17,FALSE)</f>
        <v>#N/A</v>
      </c>
      <c r="AM102" s="503" t="e">
        <f>(VLOOKUP($P102,Lookup!$T$4:$U$8,2,FALSE)/Lookup!$T$2)*VLOOKUP($C102,Model!$A$2:$E$22,5,FALSE)*VLOOKUP($C102,Model!$A$2:$R$22,18,FALSE)</f>
        <v>#N/A</v>
      </c>
      <c r="AN102" s="503" t="e">
        <f>(VLOOKUP($Q102,Lookup!$AD$4:$AE$13,2,FALSE)/Lookup!$AD$2)*VLOOKUP($C102,Model!$A$2:$E$22,5,FALSE)*VLOOKUP($C102,Model!$A$2:$S$22,19,FALSE)</f>
        <v>#N/A</v>
      </c>
      <c r="AO102" s="503" t="e">
        <f>(VLOOKUP($R102,Lookup!$AF$4:$AG$8,2,FALSE)/Lookup!$AF$2)*VLOOKUP($C102,Model!$A$2:$E$22,5,FALSE)*VLOOKUP($C102,Model!$A$2:$T$22,20,FALSE)</f>
        <v>#N/A</v>
      </c>
      <c r="AP102" s="503" t="e">
        <f>(VLOOKUP($S102,Lookup!$AH$4:$AI$9,2,FALSE)/Lookup!$AH$2)*VLOOKUP($C102,Model!$A$2:$E$22,5,FALSE)*VLOOKUP($C102,Model!$A$2:$U$22,21,FALSE)</f>
        <v>#N/A</v>
      </c>
      <c r="AQ102" s="503" t="e">
        <f>(VLOOKUP($T102,Lookup!$AJ$4:$AK$12,2,FALSE)/Lookup!$AJ$2)*VLOOKUP($C102,Model!$A$2:$E$22,5,FALSE)*VLOOKUP($C102,Model!$A$2:$V$22,22,FALSE)</f>
        <v>#N/A</v>
      </c>
    </row>
    <row r="103" spans="1:43" x14ac:dyDescent="0.25">
      <c r="A103" s="69"/>
      <c r="B103" s="69"/>
      <c r="C103" s="69"/>
      <c r="D103" s="69"/>
      <c r="E103" s="69"/>
      <c r="F103" s="69"/>
      <c r="G103" s="69"/>
      <c r="H103" s="69"/>
      <c r="I103" s="70"/>
      <c r="J103" s="69"/>
      <c r="K103" s="69"/>
      <c r="L103" s="69"/>
      <c r="M103" s="69"/>
      <c r="N103" s="69"/>
      <c r="O103" s="72"/>
      <c r="P103" s="69"/>
      <c r="Q103" s="69"/>
      <c r="R103" s="69"/>
      <c r="S103" s="69"/>
      <c r="T103" s="69"/>
      <c r="U103" s="503">
        <f t="shared" ca="1" si="4"/>
        <v>0</v>
      </c>
      <c r="V103" s="508">
        <f t="shared" ca="1" si="3"/>
        <v>0</v>
      </c>
      <c r="W103" s="506"/>
      <c r="X103" s="506"/>
      <c r="Y103" s="506"/>
      <c r="Z103" s="502" t="e">
        <f>VLOOKUP($C103,Model!$A$2:$D$22,2,FALSE)</f>
        <v>#N/A</v>
      </c>
      <c r="AA103" s="503" t="e">
        <f>(VLOOKUP($D103,Lookup!$C$4:$D$36,2,FALSE)/Lookup!$C$2)*VLOOKUP($C103,Model!$A$2:$E$22,5,FALSE)*VLOOKUP($C103,Model!$A$2:$G$22,7,FALSE)</f>
        <v>#N/A</v>
      </c>
      <c r="AB103" s="503" t="e">
        <f>(VLOOKUP($E103,Lookup!$F$4:$G$8,2,FALSE)/Lookup!$F$2)*VLOOKUP($C103,Model!$A$2:$E$22,5,FALSE)*VLOOKUP($C103,Model!$A$2:$H$22,8,FALSE)</f>
        <v>#N/A</v>
      </c>
      <c r="AC103" s="503" t="e">
        <f>(VLOOKUP($F103,Lookup!$H$4:$I$26,2,FALSE)/Lookup!$H$2)*VLOOKUP($C103,Model!$A$2:$E$22,5,FALSE)*VLOOKUP($C103,Model!$A$2:$I$22,9,FALSE)</f>
        <v>#N/A</v>
      </c>
      <c r="AD103" s="503" t="e">
        <f>(VLOOKUP($G103,Lookup!$J$4:$K$34,2,FALSE)/Lookup!$J$2)*VLOOKUP($C103,Model!$A$2:$E$22,5,FALSE)*VLOOKUP($C103,Model!$A$2:$J$22,10,FALSE)</f>
        <v>#N/A</v>
      </c>
      <c r="AE103" s="503" t="e">
        <f>(VLOOKUP($H103,Lookup!$L$4:$M$15,2,FALSE)/Lookup!$L$2)*VLOOKUP($C103,Model!$A$2:$E$22,5,FALSE)*VLOOKUP($C103,Model!$A$2:$K$22,11,FALSE)</f>
        <v>#N/A</v>
      </c>
      <c r="AF103" s="503" t="e">
        <f ca="1">_xlfn.SWITCH(VLOOKUP($C103,Model!$A$2:$F$22,6,FALSE),8,(VLOOKUP($I103,Lookup!$N$17:$O$24,2,FALSE)/Lookup!$L$2)*VLOOKUP($C103,Model!$A$2:$E$22,5,FALSE)*VLOOKUP($C103,Model!$A$2:$K$22,11,FALSE),(VLOOKUP($I103,Lookup!$N$4:$O$15,2,FALSE)/Lookup!$L$2)*VLOOKUP($C103,Model!$A$2:$E$22,5,FALSE)*VLOOKUP($C103,Model!$A$2:$K$22,11,FALSE))</f>
        <v>#NAME?</v>
      </c>
      <c r="AG103" s="503" t="e">
        <f>(VLOOKUP($J103,Lookup!$P$4:$Q$15,2,FALSE)/Lookup!$P$2)*VLOOKUP($C103,Model!$A$2:$E$22,5,FALSE)*VLOOKUP($C103,Model!$A$2:$L$22,12,FALSE)</f>
        <v>#N/A</v>
      </c>
      <c r="AH103" s="503" t="e">
        <f ca="1">_xlfn.SWITCH(VLOOKUP($C103,Model!$A$2:$F$22,6,FALSE),8,(VLOOKUP($K103,Lookup!$R$15:$S$23,2,FALSE)/Lookup!$R$2)*VLOOKUP($C103,Model!$A$2:$E$22,5,FALSE)*VLOOKUP($C103,Model!$A$2:$M$22,13,FALSE),(VLOOKUP($K103,Lookup!$R$4:$S$12,2,FALSE)/Lookup!$R$2)*VLOOKUP($C103,Model!$A$2:$E$22,5,FALSE)*VLOOKUP($C103,Model!$A$2:$M$22,13,FALSE))</f>
        <v>#NAME?</v>
      </c>
      <c r="AI103" s="503" t="e">
        <f>(VLOOKUP($L103,Lookup!$V$4:$W$12,2,FALSE)/Lookup!$V$2)*VLOOKUP($C103,Model!$A$2:$E$22,5,FALSE)*VLOOKUP($C103,Model!$A$2:$N$22,14,FALSE)</f>
        <v>#N/A</v>
      </c>
      <c r="AJ103" s="503" t="e">
        <f>(VLOOKUP($M103,Lookup!$X$4:$Y$10,2,FALSE)/Lookup!$X$2)*VLOOKUP($C103,Model!$A$2:$E$22,5,FALSE)*VLOOKUP($C103,Model!$A$2:$O$22,15,FALSE)</f>
        <v>#N/A</v>
      </c>
      <c r="AK103" s="503" t="e">
        <f>(VLOOKUP($N103,Lookup!$Z$4:$AA$13,2,FALSE)/Lookup!$Z$2)*VLOOKUP($C103,Model!$A$2:$E$22,5,FALSE)*VLOOKUP($C103,Model!$A$2:$P$22,16,FALSE)</f>
        <v>#N/A</v>
      </c>
      <c r="AL103" s="503" t="e">
        <f>(VLOOKUP($O103,Lookup!$AB$4:$AC$13,2,FALSE)/Lookup!$AB$2)*VLOOKUP($C103,Model!$A$2:$E$22,5,FALSE)*VLOOKUP($C103,Model!$A$2:$Q$22,17,FALSE)</f>
        <v>#N/A</v>
      </c>
      <c r="AM103" s="503" t="e">
        <f>(VLOOKUP($P103,Lookup!$T$4:$U$8,2,FALSE)/Lookup!$T$2)*VLOOKUP($C103,Model!$A$2:$E$22,5,FALSE)*VLOOKUP($C103,Model!$A$2:$R$22,18,FALSE)</f>
        <v>#N/A</v>
      </c>
      <c r="AN103" s="503" t="e">
        <f>(VLOOKUP($Q103,Lookup!$AD$4:$AE$13,2,FALSE)/Lookup!$AD$2)*VLOOKUP($C103,Model!$A$2:$E$22,5,FALSE)*VLOOKUP($C103,Model!$A$2:$S$22,19,FALSE)</f>
        <v>#N/A</v>
      </c>
      <c r="AO103" s="503" t="e">
        <f>(VLOOKUP($R103,Lookup!$AF$4:$AG$8,2,FALSE)/Lookup!$AF$2)*VLOOKUP($C103,Model!$A$2:$E$22,5,FALSE)*VLOOKUP($C103,Model!$A$2:$T$22,20,FALSE)</f>
        <v>#N/A</v>
      </c>
      <c r="AP103" s="503" t="e">
        <f>(VLOOKUP($S103,Lookup!$AH$4:$AI$9,2,FALSE)/Lookup!$AH$2)*VLOOKUP($C103,Model!$A$2:$E$22,5,FALSE)*VLOOKUP($C103,Model!$A$2:$U$22,21,FALSE)</f>
        <v>#N/A</v>
      </c>
      <c r="AQ103" s="503" t="e">
        <f>(VLOOKUP($T103,Lookup!$AJ$4:$AK$12,2,FALSE)/Lookup!$AJ$2)*VLOOKUP($C103,Model!$A$2:$E$22,5,FALSE)*VLOOKUP($C103,Model!$A$2:$V$22,22,FALSE)</f>
        <v>#N/A</v>
      </c>
    </row>
    <row r="104" spans="1:43" x14ac:dyDescent="0.25">
      <c r="A104" s="69"/>
      <c r="B104" s="69"/>
      <c r="C104" s="69"/>
      <c r="D104" s="69"/>
      <c r="E104" s="69"/>
      <c r="F104" s="69"/>
      <c r="G104" s="69"/>
      <c r="H104" s="69"/>
      <c r="I104" s="70"/>
      <c r="J104" s="69"/>
      <c r="K104" s="69"/>
      <c r="L104" s="69"/>
      <c r="M104" s="69"/>
      <c r="N104" s="69"/>
      <c r="O104" s="72"/>
      <c r="P104" s="69"/>
      <c r="Q104" s="69"/>
      <c r="R104" s="69"/>
      <c r="S104" s="69"/>
      <c r="T104" s="69"/>
      <c r="U104" s="503">
        <f t="shared" ca="1" si="4"/>
        <v>0</v>
      </c>
      <c r="V104" s="508">
        <f t="shared" ca="1" si="3"/>
        <v>0</v>
      </c>
      <c r="W104" s="506"/>
      <c r="X104" s="506"/>
      <c r="Y104" s="506"/>
      <c r="Z104" s="502" t="e">
        <f>VLOOKUP($C104,Model!$A$2:$D$22,2,FALSE)</f>
        <v>#N/A</v>
      </c>
      <c r="AA104" s="503" t="e">
        <f>(VLOOKUP($D104,Lookup!$C$4:$D$36,2,FALSE)/Lookup!$C$2)*VLOOKUP($C104,Model!$A$2:$E$22,5,FALSE)*VLOOKUP($C104,Model!$A$2:$G$22,7,FALSE)</f>
        <v>#N/A</v>
      </c>
      <c r="AB104" s="503" t="e">
        <f>(VLOOKUP($E104,Lookup!$F$4:$G$8,2,FALSE)/Lookup!$F$2)*VLOOKUP($C104,Model!$A$2:$E$22,5,FALSE)*VLOOKUP($C104,Model!$A$2:$H$22,8,FALSE)</f>
        <v>#N/A</v>
      </c>
      <c r="AC104" s="503" t="e">
        <f>(VLOOKUP($F104,Lookup!$H$4:$I$26,2,FALSE)/Lookup!$H$2)*VLOOKUP($C104,Model!$A$2:$E$22,5,FALSE)*VLOOKUP($C104,Model!$A$2:$I$22,9,FALSE)</f>
        <v>#N/A</v>
      </c>
      <c r="AD104" s="503" t="e">
        <f>(VLOOKUP($G104,Lookup!$J$4:$K$34,2,FALSE)/Lookup!$J$2)*VLOOKUP($C104,Model!$A$2:$E$22,5,FALSE)*VLOOKUP($C104,Model!$A$2:$J$22,10,FALSE)</f>
        <v>#N/A</v>
      </c>
      <c r="AE104" s="503" t="e">
        <f>(VLOOKUP($H104,Lookup!$L$4:$M$15,2,FALSE)/Lookup!$L$2)*VLOOKUP($C104,Model!$A$2:$E$22,5,FALSE)*VLOOKUP($C104,Model!$A$2:$K$22,11,FALSE)</f>
        <v>#N/A</v>
      </c>
      <c r="AF104" s="503" t="e">
        <f ca="1">_xlfn.SWITCH(VLOOKUP($C104,Model!$A$2:$F$22,6,FALSE),8,(VLOOKUP($I104,Lookup!$N$17:$O$24,2,FALSE)/Lookup!$L$2)*VLOOKUP($C104,Model!$A$2:$E$22,5,FALSE)*VLOOKUP($C104,Model!$A$2:$K$22,11,FALSE),(VLOOKUP($I104,Lookup!$N$4:$O$15,2,FALSE)/Lookup!$L$2)*VLOOKUP($C104,Model!$A$2:$E$22,5,FALSE)*VLOOKUP($C104,Model!$A$2:$K$22,11,FALSE))</f>
        <v>#NAME?</v>
      </c>
      <c r="AG104" s="503" t="e">
        <f>(VLOOKUP($J104,Lookup!$P$4:$Q$15,2,FALSE)/Lookup!$P$2)*VLOOKUP($C104,Model!$A$2:$E$22,5,FALSE)*VLOOKUP($C104,Model!$A$2:$L$22,12,FALSE)</f>
        <v>#N/A</v>
      </c>
      <c r="AH104" s="503" t="e">
        <f ca="1">_xlfn.SWITCH(VLOOKUP($C104,Model!$A$2:$F$22,6,FALSE),8,(VLOOKUP($K104,Lookup!$R$15:$S$23,2,FALSE)/Lookup!$R$2)*VLOOKUP($C104,Model!$A$2:$E$22,5,FALSE)*VLOOKUP($C104,Model!$A$2:$M$22,13,FALSE),(VLOOKUP($K104,Lookup!$R$4:$S$12,2,FALSE)/Lookup!$R$2)*VLOOKUP($C104,Model!$A$2:$E$22,5,FALSE)*VLOOKUP($C104,Model!$A$2:$M$22,13,FALSE))</f>
        <v>#NAME?</v>
      </c>
      <c r="AI104" s="503" t="e">
        <f>(VLOOKUP($L104,Lookup!$V$4:$W$12,2,FALSE)/Lookup!$V$2)*VLOOKUP($C104,Model!$A$2:$E$22,5,FALSE)*VLOOKUP($C104,Model!$A$2:$N$22,14,FALSE)</f>
        <v>#N/A</v>
      </c>
      <c r="AJ104" s="503" t="e">
        <f>(VLOOKUP($M104,Lookup!$X$4:$Y$10,2,FALSE)/Lookup!$X$2)*VLOOKUP($C104,Model!$A$2:$E$22,5,FALSE)*VLOOKUP($C104,Model!$A$2:$O$22,15,FALSE)</f>
        <v>#N/A</v>
      </c>
      <c r="AK104" s="503" t="e">
        <f>(VLOOKUP($N104,Lookup!$Z$4:$AA$13,2,FALSE)/Lookup!$Z$2)*VLOOKUP($C104,Model!$A$2:$E$22,5,FALSE)*VLOOKUP($C104,Model!$A$2:$P$22,16,FALSE)</f>
        <v>#N/A</v>
      </c>
      <c r="AL104" s="503" t="e">
        <f>(VLOOKUP($O104,Lookup!$AB$4:$AC$13,2,FALSE)/Lookup!$AB$2)*VLOOKUP($C104,Model!$A$2:$E$22,5,FALSE)*VLOOKUP($C104,Model!$A$2:$Q$22,17,FALSE)</f>
        <v>#N/A</v>
      </c>
      <c r="AM104" s="503" t="e">
        <f>(VLOOKUP($P104,Lookup!$T$4:$U$8,2,FALSE)/Lookup!$T$2)*VLOOKUP($C104,Model!$A$2:$E$22,5,FALSE)*VLOOKUP($C104,Model!$A$2:$R$22,18,FALSE)</f>
        <v>#N/A</v>
      </c>
      <c r="AN104" s="503" t="e">
        <f>(VLOOKUP($Q104,Lookup!$AD$4:$AE$13,2,FALSE)/Lookup!$AD$2)*VLOOKUP($C104,Model!$A$2:$E$22,5,FALSE)*VLOOKUP($C104,Model!$A$2:$S$22,19,FALSE)</f>
        <v>#N/A</v>
      </c>
      <c r="AO104" s="503" t="e">
        <f>(VLOOKUP($R104,Lookup!$AF$4:$AG$8,2,FALSE)/Lookup!$AF$2)*VLOOKUP($C104,Model!$A$2:$E$22,5,FALSE)*VLOOKUP($C104,Model!$A$2:$T$22,20,FALSE)</f>
        <v>#N/A</v>
      </c>
      <c r="AP104" s="503" t="e">
        <f>(VLOOKUP($S104,Lookup!$AH$4:$AI$9,2,FALSE)/Lookup!$AH$2)*VLOOKUP($C104,Model!$A$2:$E$22,5,FALSE)*VLOOKUP($C104,Model!$A$2:$U$22,21,FALSE)</f>
        <v>#N/A</v>
      </c>
      <c r="AQ104" s="503" t="e">
        <f>(VLOOKUP($T104,Lookup!$AJ$4:$AK$12,2,FALSE)/Lookup!$AJ$2)*VLOOKUP($C104,Model!$A$2:$E$22,5,FALSE)*VLOOKUP($C104,Model!$A$2:$V$22,22,FALSE)</f>
        <v>#N/A</v>
      </c>
    </row>
    <row r="105" spans="1:43" x14ac:dyDescent="0.25">
      <c r="A105" s="69"/>
      <c r="B105" s="69"/>
      <c r="C105" s="69"/>
      <c r="D105" s="69"/>
      <c r="E105" s="69"/>
      <c r="F105" s="69"/>
      <c r="G105" s="69"/>
      <c r="H105" s="69"/>
      <c r="I105" s="70"/>
      <c r="J105" s="69"/>
      <c r="K105" s="69"/>
      <c r="L105" s="69"/>
      <c r="M105" s="69"/>
      <c r="N105" s="69"/>
      <c r="O105" s="72"/>
      <c r="P105" s="69"/>
      <c r="Q105" s="69"/>
      <c r="R105" s="69"/>
      <c r="S105" s="69"/>
      <c r="T105" s="69"/>
      <c r="U105" s="503">
        <f t="shared" ca="1" si="4"/>
        <v>0</v>
      </c>
      <c r="V105" s="508">
        <f t="shared" ca="1" si="3"/>
        <v>0</v>
      </c>
      <c r="W105" s="506"/>
      <c r="X105" s="506"/>
      <c r="Y105" s="506"/>
      <c r="Z105" s="502" t="e">
        <f>VLOOKUP($C105,Model!$A$2:$D$22,2,FALSE)</f>
        <v>#N/A</v>
      </c>
      <c r="AA105" s="503" t="e">
        <f>(VLOOKUP($D105,Lookup!$C$4:$D$36,2,FALSE)/Lookup!$C$2)*VLOOKUP($C105,Model!$A$2:$E$22,5,FALSE)*VLOOKUP($C105,Model!$A$2:$G$22,7,FALSE)</f>
        <v>#N/A</v>
      </c>
      <c r="AB105" s="503" t="e">
        <f>(VLOOKUP($E105,Lookup!$F$4:$G$8,2,FALSE)/Lookup!$F$2)*VLOOKUP($C105,Model!$A$2:$E$22,5,FALSE)*VLOOKUP($C105,Model!$A$2:$H$22,8,FALSE)</f>
        <v>#N/A</v>
      </c>
      <c r="AC105" s="503" t="e">
        <f>(VLOOKUP($F105,Lookup!$H$4:$I$26,2,FALSE)/Lookup!$H$2)*VLOOKUP($C105,Model!$A$2:$E$22,5,FALSE)*VLOOKUP($C105,Model!$A$2:$I$22,9,FALSE)</f>
        <v>#N/A</v>
      </c>
      <c r="AD105" s="503" t="e">
        <f>(VLOOKUP($G105,Lookup!$J$4:$K$34,2,FALSE)/Lookup!$J$2)*VLOOKUP($C105,Model!$A$2:$E$22,5,FALSE)*VLOOKUP($C105,Model!$A$2:$J$22,10,FALSE)</f>
        <v>#N/A</v>
      </c>
      <c r="AE105" s="503" t="e">
        <f>(VLOOKUP($H105,Lookup!$L$4:$M$15,2,FALSE)/Lookup!$L$2)*VLOOKUP($C105,Model!$A$2:$E$22,5,FALSE)*VLOOKUP($C105,Model!$A$2:$K$22,11,FALSE)</f>
        <v>#N/A</v>
      </c>
      <c r="AF105" s="503" t="e">
        <f ca="1">_xlfn.SWITCH(VLOOKUP($C105,Model!$A$2:$F$22,6,FALSE),8,(VLOOKUP($I105,Lookup!$N$17:$O$24,2,FALSE)/Lookup!$L$2)*VLOOKUP($C105,Model!$A$2:$E$22,5,FALSE)*VLOOKUP($C105,Model!$A$2:$K$22,11,FALSE),(VLOOKUP($I105,Lookup!$N$4:$O$15,2,FALSE)/Lookup!$L$2)*VLOOKUP($C105,Model!$A$2:$E$22,5,FALSE)*VLOOKUP($C105,Model!$A$2:$K$22,11,FALSE))</f>
        <v>#NAME?</v>
      </c>
      <c r="AG105" s="503" t="e">
        <f>(VLOOKUP($J105,Lookup!$P$4:$Q$15,2,FALSE)/Lookup!$P$2)*VLOOKUP($C105,Model!$A$2:$E$22,5,FALSE)*VLOOKUP($C105,Model!$A$2:$L$22,12,FALSE)</f>
        <v>#N/A</v>
      </c>
      <c r="AH105" s="503" t="e">
        <f ca="1">_xlfn.SWITCH(VLOOKUP($C105,Model!$A$2:$F$22,6,FALSE),8,(VLOOKUP($K105,Lookup!$R$15:$S$23,2,FALSE)/Lookup!$R$2)*VLOOKUP($C105,Model!$A$2:$E$22,5,FALSE)*VLOOKUP($C105,Model!$A$2:$M$22,13,FALSE),(VLOOKUP($K105,Lookup!$R$4:$S$12,2,FALSE)/Lookup!$R$2)*VLOOKUP($C105,Model!$A$2:$E$22,5,FALSE)*VLOOKUP($C105,Model!$A$2:$M$22,13,FALSE))</f>
        <v>#NAME?</v>
      </c>
      <c r="AI105" s="503" t="e">
        <f>(VLOOKUP($L105,Lookup!$V$4:$W$12,2,FALSE)/Lookup!$V$2)*VLOOKUP($C105,Model!$A$2:$E$22,5,FALSE)*VLOOKUP($C105,Model!$A$2:$N$22,14,FALSE)</f>
        <v>#N/A</v>
      </c>
      <c r="AJ105" s="503" t="e">
        <f>(VLOOKUP($M105,Lookup!$X$4:$Y$10,2,FALSE)/Lookup!$X$2)*VLOOKUP($C105,Model!$A$2:$E$22,5,FALSE)*VLOOKUP($C105,Model!$A$2:$O$22,15,FALSE)</f>
        <v>#N/A</v>
      </c>
      <c r="AK105" s="503" t="e">
        <f>(VLOOKUP($N105,Lookup!$Z$4:$AA$13,2,FALSE)/Lookup!$Z$2)*VLOOKUP($C105,Model!$A$2:$E$22,5,FALSE)*VLOOKUP($C105,Model!$A$2:$P$22,16,FALSE)</f>
        <v>#N/A</v>
      </c>
      <c r="AL105" s="503" t="e">
        <f>(VLOOKUP($O105,Lookup!$AB$4:$AC$13,2,FALSE)/Lookup!$AB$2)*VLOOKUP($C105,Model!$A$2:$E$22,5,FALSE)*VLOOKUP($C105,Model!$A$2:$Q$22,17,FALSE)</f>
        <v>#N/A</v>
      </c>
      <c r="AM105" s="503" t="e">
        <f>(VLOOKUP($P105,Lookup!$T$4:$U$8,2,FALSE)/Lookup!$T$2)*VLOOKUP($C105,Model!$A$2:$E$22,5,FALSE)*VLOOKUP($C105,Model!$A$2:$R$22,18,FALSE)</f>
        <v>#N/A</v>
      </c>
      <c r="AN105" s="503" t="e">
        <f>(VLOOKUP($Q105,Lookup!$AD$4:$AE$13,2,FALSE)/Lookup!$AD$2)*VLOOKUP($C105,Model!$A$2:$E$22,5,FALSE)*VLOOKUP($C105,Model!$A$2:$S$22,19,FALSE)</f>
        <v>#N/A</v>
      </c>
      <c r="AO105" s="503" t="e">
        <f>(VLOOKUP($R105,Lookup!$AF$4:$AG$8,2,FALSE)/Lookup!$AF$2)*VLOOKUP($C105,Model!$A$2:$E$22,5,FALSE)*VLOOKUP($C105,Model!$A$2:$T$22,20,FALSE)</f>
        <v>#N/A</v>
      </c>
      <c r="AP105" s="503" t="e">
        <f>(VLOOKUP($S105,Lookup!$AH$4:$AI$9,2,FALSE)/Lookup!$AH$2)*VLOOKUP($C105,Model!$A$2:$E$22,5,FALSE)*VLOOKUP($C105,Model!$A$2:$U$22,21,FALSE)</f>
        <v>#N/A</v>
      </c>
      <c r="AQ105" s="503" t="e">
        <f>(VLOOKUP($T105,Lookup!$AJ$4:$AK$12,2,FALSE)/Lookup!$AJ$2)*VLOOKUP($C105,Model!$A$2:$E$22,5,FALSE)*VLOOKUP($C105,Model!$A$2:$V$22,22,FALSE)</f>
        <v>#N/A</v>
      </c>
    </row>
    <row r="106" spans="1:43" x14ac:dyDescent="0.25">
      <c r="A106" s="69"/>
      <c r="B106" s="69"/>
      <c r="C106" s="69"/>
      <c r="D106" s="69"/>
      <c r="E106" s="69"/>
      <c r="F106" s="69"/>
      <c r="G106" s="69"/>
      <c r="H106" s="69"/>
      <c r="I106" s="70"/>
      <c r="J106" s="69"/>
      <c r="K106" s="69"/>
      <c r="L106" s="69"/>
      <c r="M106" s="69"/>
      <c r="N106" s="69"/>
      <c r="O106" s="72"/>
      <c r="P106" s="69"/>
      <c r="Q106" s="69"/>
      <c r="R106" s="69"/>
      <c r="S106" s="69"/>
      <c r="T106" s="69"/>
      <c r="U106" s="503">
        <f t="shared" ca="1" si="4"/>
        <v>0</v>
      </c>
      <c r="V106" s="508">
        <f t="shared" ca="1" si="3"/>
        <v>0</v>
      </c>
      <c r="W106" s="506"/>
      <c r="X106" s="506"/>
      <c r="Y106" s="506"/>
      <c r="Z106" s="502" t="e">
        <f>VLOOKUP($C106,Model!$A$2:$D$22,2,FALSE)</f>
        <v>#N/A</v>
      </c>
      <c r="AA106" s="503" t="e">
        <f>(VLOOKUP($D106,Lookup!$C$4:$D$36,2,FALSE)/Lookup!$C$2)*VLOOKUP($C106,Model!$A$2:$E$22,5,FALSE)*VLOOKUP($C106,Model!$A$2:$G$22,7,FALSE)</f>
        <v>#N/A</v>
      </c>
      <c r="AB106" s="503" t="e">
        <f>(VLOOKUP($E106,Lookup!$F$4:$G$8,2,FALSE)/Lookup!$F$2)*VLOOKUP($C106,Model!$A$2:$E$22,5,FALSE)*VLOOKUP($C106,Model!$A$2:$H$22,8,FALSE)</f>
        <v>#N/A</v>
      </c>
      <c r="AC106" s="503" t="e">
        <f>(VLOOKUP($F106,Lookup!$H$4:$I$26,2,FALSE)/Lookup!$H$2)*VLOOKUP($C106,Model!$A$2:$E$22,5,FALSE)*VLOOKUP($C106,Model!$A$2:$I$22,9,FALSE)</f>
        <v>#N/A</v>
      </c>
      <c r="AD106" s="503" t="e">
        <f>(VLOOKUP($G106,Lookup!$J$4:$K$34,2,FALSE)/Lookup!$J$2)*VLOOKUP($C106,Model!$A$2:$E$22,5,FALSE)*VLOOKUP($C106,Model!$A$2:$J$22,10,FALSE)</f>
        <v>#N/A</v>
      </c>
      <c r="AE106" s="503" t="e">
        <f>(VLOOKUP($H106,Lookup!$L$4:$M$15,2,FALSE)/Lookup!$L$2)*VLOOKUP($C106,Model!$A$2:$E$22,5,FALSE)*VLOOKUP($C106,Model!$A$2:$K$22,11,FALSE)</f>
        <v>#N/A</v>
      </c>
      <c r="AF106" s="503" t="e">
        <f ca="1">_xlfn.SWITCH(VLOOKUP($C106,Model!$A$2:$F$22,6,FALSE),8,(VLOOKUP($I106,Lookup!$N$17:$O$24,2,FALSE)/Lookup!$L$2)*VLOOKUP($C106,Model!$A$2:$E$22,5,FALSE)*VLOOKUP($C106,Model!$A$2:$K$22,11,FALSE),(VLOOKUP($I106,Lookup!$N$4:$O$15,2,FALSE)/Lookup!$L$2)*VLOOKUP($C106,Model!$A$2:$E$22,5,FALSE)*VLOOKUP($C106,Model!$A$2:$K$22,11,FALSE))</f>
        <v>#NAME?</v>
      </c>
      <c r="AG106" s="503" t="e">
        <f>(VLOOKUP($J106,Lookup!$P$4:$Q$15,2,FALSE)/Lookup!$P$2)*VLOOKUP($C106,Model!$A$2:$E$22,5,FALSE)*VLOOKUP($C106,Model!$A$2:$L$22,12,FALSE)</f>
        <v>#N/A</v>
      </c>
      <c r="AH106" s="503" t="e">
        <f ca="1">_xlfn.SWITCH(VLOOKUP($C106,Model!$A$2:$F$22,6,FALSE),8,(VLOOKUP($K106,Lookup!$R$15:$S$23,2,FALSE)/Lookup!$R$2)*VLOOKUP($C106,Model!$A$2:$E$22,5,FALSE)*VLOOKUP($C106,Model!$A$2:$M$22,13,FALSE),(VLOOKUP($K106,Lookup!$R$4:$S$12,2,FALSE)/Lookup!$R$2)*VLOOKUP($C106,Model!$A$2:$E$22,5,FALSE)*VLOOKUP($C106,Model!$A$2:$M$22,13,FALSE))</f>
        <v>#NAME?</v>
      </c>
      <c r="AI106" s="503" t="e">
        <f>(VLOOKUP($L106,Lookup!$V$4:$W$12,2,FALSE)/Lookup!$V$2)*VLOOKUP($C106,Model!$A$2:$E$22,5,FALSE)*VLOOKUP($C106,Model!$A$2:$N$22,14,FALSE)</f>
        <v>#N/A</v>
      </c>
      <c r="AJ106" s="503" t="e">
        <f>(VLOOKUP($M106,Lookup!$X$4:$Y$10,2,FALSE)/Lookup!$X$2)*VLOOKUP($C106,Model!$A$2:$E$22,5,FALSE)*VLOOKUP($C106,Model!$A$2:$O$22,15,FALSE)</f>
        <v>#N/A</v>
      </c>
      <c r="AK106" s="503" t="e">
        <f>(VLOOKUP($N106,Lookup!$Z$4:$AA$13,2,FALSE)/Lookup!$Z$2)*VLOOKUP($C106,Model!$A$2:$E$22,5,FALSE)*VLOOKUP($C106,Model!$A$2:$P$22,16,FALSE)</f>
        <v>#N/A</v>
      </c>
      <c r="AL106" s="503" t="e">
        <f>(VLOOKUP($O106,Lookup!$AB$4:$AC$13,2,FALSE)/Lookup!$AB$2)*VLOOKUP($C106,Model!$A$2:$E$22,5,FALSE)*VLOOKUP($C106,Model!$A$2:$Q$22,17,FALSE)</f>
        <v>#N/A</v>
      </c>
      <c r="AM106" s="503" t="e">
        <f>(VLOOKUP($P106,Lookup!$T$4:$U$8,2,FALSE)/Lookup!$T$2)*VLOOKUP($C106,Model!$A$2:$E$22,5,FALSE)*VLOOKUP($C106,Model!$A$2:$R$22,18,FALSE)</f>
        <v>#N/A</v>
      </c>
      <c r="AN106" s="503" t="e">
        <f>(VLOOKUP($Q106,Lookup!$AD$4:$AE$13,2,FALSE)/Lookup!$AD$2)*VLOOKUP($C106,Model!$A$2:$E$22,5,FALSE)*VLOOKUP($C106,Model!$A$2:$S$22,19,FALSE)</f>
        <v>#N/A</v>
      </c>
      <c r="AO106" s="503" t="e">
        <f>(VLOOKUP($R106,Lookup!$AF$4:$AG$8,2,FALSE)/Lookup!$AF$2)*VLOOKUP($C106,Model!$A$2:$E$22,5,FALSE)*VLOOKUP($C106,Model!$A$2:$T$22,20,FALSE)</f>
        <v>#N/A</v>
      </c>
      <c r="AP106" s="503" t="e">
        <f>(VLOOKUP($S106,Lookup!$AH$4:$AI$9,2,FALSE)/Lookup!$AH$2)*VLOOKUP($C106,Model!$A$2:$E$22,5,FALSE)*VLOOKUP($C106,Model!$A$2:$U$22,21,FALSE)</f>
        <v>#N/A</v>
      </c>
      <c r="AQ106" s="503" t="e">
        <f>(VLOOKUP($T106,Lookup!$AJ$4:$AK$12,2,FALSE)/Lookup!$AJ$2)*VLOOKUP($C106,Model!$A$2:$E$22,5,FALSE)*VLOOKUP($C106,Model!$A$2:$V$22,22,FALSE)</f>
        <v>#N/A</v>
      </c>
    </row>
    <row r="107" spans="1:43" x14ac:dyDescent="0.25">
      <c r="A107" s="69"/>
      <c r="B107" s="69"/>
      <c r="C107" s="69"/>
      <c r="D107" s="69"/>
      <c r="E107" s="69"/>
      <c r="F107" s="69"/>
      <c r="G107" s="69"/>
      <c r="H107" s="69"/>
      <c r="I107" s="70"/>
      <c r="J107" s="69"/>
      <c r="K107" s="69"/>
      <c r="L107" s="69"/>
      <c r="M107" s="69"/>
      <c r="N107" s="69"/>
      <c r="O107" s="72"/>
      <c r="P107" s="69"/>
      <c r="Q107" s="69"/>
      <c r="R107" s="69"/>
      <c r="S107" s="69"/>
      <c r="T107" s="69"/>
      <c r="U107" s="503">
        <f t="shared" ca="1" si="4"/>
        <v>0</v>
      </c>
      <c r="V107" s="508">
        <f t="shared" ca="1" si="3"/>
        <v>0</v>
      </c>
      <c r="W107" s="506"/>
      <c r="X107" s="506"/>
      <c r="Y107" s="506"/>
      <c r="Z107" s="502" t="e">
        <f>VLOOKUP($C107,Model!$A$2:$D$22,2,FALSE)</f>
        <v>#N/A</v>
      </c>
      <c r="AA107" s="503" t="e">
        <f>(VLOOKUP($D107,Lookup!$C$4:$D$36,2,FALSE)/Lookup!$C$2)*VLOOKUP($C107,Model!$A$2:$E$22,5,FALSE)*VLOOKUP($C107,Model!$A$2:$G$22,7,FALSE)</f>
        <v>#N/A</v>
      </c>
      <c r="AB107" s="503" t="e">
        <f>(VLOOKUP($E107,Lookup!$F$4:$G$8,2,FALSE)/Lookup!$F$2)*VLOOKUP($C107,Model!$A$2:$E$22,5,FALSE)*VLOOKUP($C107,Model!$A$2:$H$22,8,FALSE)</f>
        <v>#N/A</v>
      </c>
      <c r="AC107" s="503" t="e">
        <f>(VLOOKUP($F107,Lookup!$H$4:$I$26,2,FALSE)/Lookup!$H$2)*VLOOKUP($C107,Model!$A$2:$E$22,5,FALSE)*VLOOKUP($C107,Model!$A$2:$I$22,9,FALSE)</f>
        <v>#N/A</v>
      </c>
      <c r="AD107" s="503" t="e">
        <f>(VLOOKUP($G107,Lookup!$J$4:$K$34,2,FALSE)/Lookup!$J$2)*VLOOKUP($C107,Model!$A$2:$E$22,5,FALSE)*VLOOKUP($C107,Model!$A$2:$J$22,10,FALSE)</f>
        <v>#N/A</v>
      </c>
      <c r="AE107" s="503" t="e">
        <f>(VLOOKUP($H107,Lookup!$L$4:$M$15,2,FALSE)/Lookup!$L$2)*VLOOKUP($C107,Model!$A$2:$E$22,5,FALSE)*VLOOKUP($C107,Model!$A$2:$K$22,11,FALSE)</f>
        <v>#N/A</v>
      </c>
      <c r="AF107" s="503" t="e">
        <f ca="1">_xlfn.SWITCH(VLOOKUP($C107,Model!$A$2:$F$22,6,FALSE),8,(VLOOKUP($I107,Lookup!$N$17:$O$24,2,FALSE)/Lookup!$L$2)*VLOOKUP($C107,Model!$A$2:$E$22,5,FALSE)*VLOOKUP($C107,Model!$A$2:$K$22,11,FALSE),(VLOOKUP($I107,Lookup!$N$4:$O$15,2,FALSE)/Lookup!$L$2)*VLOOKUP($C107,Model!$A$2:$E$22,5,FALSE)*VLOOKUP($C107,Model!$A$2:$K$22,11,FALSE))</f>
        <v>#NAME?</v>
      </c>
      <c r="AG107" s="503" t="e">
        <f>(VLOOKUP($J107,Lookup!$P$4:$Q$15,2,FALSE)/Lookup!$P$2)*VLOOKUP($C107,Model!$A$2:$E$22,5,FALSE)*VLOOKUP($C107,Model!$A$2:$L$22,12,FALSE)</f>
        <v>#N/A</v>
      </c>
      <c r="AH107" s="503" t="e">
        <f ca="1">_xlfn.SWITCH(VLOOKUP($C107,Model!$A$2:$F$22,6,FALSE),8,(VLOOKUP($K107,Lookup!$R$15:$S$23,2,FALSE)/Lookup!$R$2)*VLOOKUP($C107,Model!$A$2:$E$22,5,FALSE)*VLOOKUP($C107,Model!$A$2:$M$22,13,FALSE),(VLOOKUP($K107,Lookup!$R$4:$S$12,2,FALSE)/Lookup!$R$2)*VLOOKUP($C107,Model!$A$2:$E$22,5,FALSE)*VLOOKUP($C107,Model!$A$2:$M$22,13,FALSE))</f>
        <v>#NAME?</v>
      </c>
      <c r="AI107" s="503" t="e">
        <f>(VLOOKUP($L107,Lookup!$V$4:$W$12,2,FALSE)/Lookup!$V$2)*VLOOKUP($C107,Model!$A$2:$E$22,5,FALSE)*VLOOKUP($C107,Model!$A$2:$N$22,14,FALSE)</f>
        <v>#N/A</v>
      </c>
      <c r="AJ107" s="503" t="e">
        <f>(VLOOKUP($M107,Lookup!$X$4:$Y$10,2,FALSE)/Lookup!$X$2)*VLOOKUP($C107,Model!$A$2:$E$22,5,FALSE)*VLOOKUP($C107,Model!$A$2:$O$22,15,FALSE)</f>
        <v>#N/A</v>
      </c>
      <c r="AK107" s="503" t="e">
        <f>(VLOOKUP($N107,Lookup!$Z$4:$AA$13,2,FALSE)/Lookup!$Z$2)*VLOOKUP($C107,Model!$A$2:$E$22,5,FALSE)*VLOOKUP($C107,Model!$A$2:$P$22,16,FALSE)</f>
        <v>#N/A</v>
      </c>
      <c r="AL107" s="503" t="e">
        <f>(VLOOKUP($O107,Lookup!$AB$4:$AC$13,2,FALSE)/Lookup!$AB$2)*VLOOKUP($C107,Model!$A$2:$E$22,5,FALSE)*VLOOKUP($C107,Model!$A$2:$Q$22,17,FALSE)</f>
        <v>#N/A</v>
      </c>
      <c r="AM107" s="503" t="e">
        <f>(VLOOKUP($P107,Lookup!$T$4:$U$8,2,FALSE)/Lookup!$T$2)*VLOOKUP($C107,Model!$A$2:$E$22,5,FALSE)*VLOOKUP($C107,Model!$A$2:$R$22,18,FALSE)</f>
        <v>#N/A</v>
      </c>
      <c r="AN107" s="503" t="e">
        <f>(VLOOKUP($Q107,Lookup!$AD$4:$AE$13,2,FALSE)/Lookup!$AD$2)*VLOOKUP($C107,Model!$A$2:$E$22,5,FALSE)*VLOOKUP($C107,Model!$A$2:$S$22,19,FALSE)</f>
        <v>#N/A</v>
      </c>
      <c r="AO107" s="503" t="e">
        <f>(VLOOKUP($R107,Lookup!$AF$4:$AG$8,2,FALSE)/Lookup!$AF$2)*VLOOKUP($C107,Model!$A$2:$E$22,5,FALSE)*VLOOKUP($C107,Model!$A$2:$T$22,20,FALSE)</f>
        <v>#N/A</v>
      </c>
      <c r="AP107" s="503" t="e">
        <f>(VLOOKUP($S107,Lookup!$AH$4:$AI$9,2,FALSE)/Lookup!$AH$2)*VLOOKUP($C107,Model!$A$2:$E$22,5,FALSE)*VLOOKUP($C107,Model!$A$2:$U$22,21,FALSE)</f>
        <v>#N/A</v>
      </c>
      <c r="AQ107" s="503" t="e">
        <f>(VLOOKUP($T107,Lookup!$AJ$4:$AK$12,2,FALSE)/Lookup!$AJ$2)*VLOOKUP($C107,Model!$A$2:$E$22,5,FALSE)*VLOOKUP($C107,Model!$A$2:$V$22,22,FALSE)</f>
        <v>#N/A</v>
      </c>
    </row>
    <row r="108" spans="1:43" x14ac:dyDescent="0.25">
      <c r="A108" s="69"/>
      <c r="B108" s="69"/>
      <c r="C108" s="69"/>
      <c r="D108" s="69"/>
      <c r="E108" s="69"/>
      <c r="F108" s="69"/>
      <c r="G108" s="69"/>
      <c r="H108" s="69"/>
      <c r="I108" s="70"/>
      <c r="J108" s="69"/>
      <c r="K108" s="69"/>
      <c r="L108" s="69"/>
      <c r="M108" s="69"/>
      <c r="N108" s="69"/>
      <c r="O108" s="72"/>
      <c r="P108" s="69"/>
      <c r="Q108" s="69"/>
      <c r="R108" s="69"/>
      <c r="S108" s="69"/>
      <c r="T108" s="69"/>
      <c r="U108" s="503">
        <f t="shared" ca="1" si="4"/>
        <v>0</v>
      </c>
      <c r="V108" s="508">
        <f t="shared" ca="1" si="3"/>
        <v>0</v>
      </c>
      <c r="W108" s="506"/>
      <c r="X108" s="506"/>
      <c r="Y108" s="506"/>
      <c r="Z108" s="502" t="e">
        <f>VLOOKUP($C108,Model!$A$2:$D$22,2,FALSE)</f>
        <v>#N/A</v>
      </c>
      <c r="AA108" s="503" t="e">
        <f>(VLOOKUP($D108,Lookup!$C$4:$D$36,2,FALSE)/Lookup!$C$2)*VLOOKUP($C108,Model!$A$2:$E$22,5,FALSE)*VLOOKUP($C108,Model!$A$2:$G$22,7,FALSE)</f>
        <v>#N/A</v>
      </c>
      <c r="AB108" s="503" t="e">
        <f>(VLOOKUP($E108,Lookup!$F$4:$G$8,2,FALSE)/Lookup!$F$2)*VLOOKUP($C108,Model!$A$2:$E$22,5,FALSE)*VLOOKUP($C108,Model!$A$2:$H$22,8,FALSE)</f>
        <v>#N/A</v>
      </c>
      <c r="AC108" s="503" t="e">
        <f>(VLOOKUP($F108,Lookup!$H$4:$I$26,2,FALSE)/Lookup!$H$2)*VLOOKUP($C108,Model!$A$2:$E$22,5,FALSE)*VLOOKUP($C108,Model!$A$2:$I$22,9,FALSE)</f>
        <v>#N/A</v>
      </c>
      <c r="AD108" s="503" t="e">
        <f>(VLOOKUP($G108,Lookup!$J$4:$K$34,2,FALSE)/Lookup!$J$2)*VLOOKUP($C108,Model!$A$2:$E$22,5,FALSE)*VLOOKUP($C108,Model!$A$2:$J$22,10,FALSE)</f>
        <v>#N/A</v>
      </c>
      <c r="AE108" s="503" t="e">
        <f>(VLOOKUP($H108,Lookup!$L$4:$M$15,2,FALSE)/Lookup!$L$2)*VLOOKUP($C108,Model!$A$2:$E$22,5,FALSE)*VLOOKUP($C108,Model!$A$2:$K$22,11,FALSE)</f>
        <v>#N/A</v>
      </c>
      <c r="AF108" s="503" t="e">
        <f ca="1">_xlfn.SWITCH(VLOOKUP($C108,Model!$A$2:$F$22,6,FALSE),8,(VLOOKUP($I108,Lookup!$N$17:$O$24,2,FALSE)/Lookup!$L$2)*VLOOKUP($C108,Model!$A$2:$E$22,5,FALSE)*VLOOKUP($C108,Model!$A$2:$K$22,11,FALSE),(VLOOKUP($I108,Lookup!$N$4:$O$15,2,FALSE)/Lookup!$L$2)*VLOOKUP($C108,Model!$A$2:$E$22,5,FALSE)*VLOOKUP($C108,Model!$A$2:$K$22,11,FALSE))</f>
        <v>#NAME?</v>
      </c>
      <c r="AG108" s="503" t="e">
        <f>(VLOOKUP($J108,Lookup!$P$4:$Q$15,2,FALSE)/Lookup!$P$2)*VLOOKUP($C108,Model!$A$2:$E$22,5,FALSE)*VLOOKUP($C108,Model!$A$2:$L$22,12,FALSE)</f>
        <v>#N/A</v>
      </c>
      <c r="AH108" s="503" t="e">
        <f ca="1">_xlfn.SWITCH(VLOOKUP($C108,Model!$A$2:$F$22,6,FALSE),8,(VLOOKUP($K108,Lookup!$R$15:$S$23,2,FALSE)/Lookup!$R$2)*VLOOKUP($C108,Model!$A$2:$E$22,5,FALSE)*VLOOKUP($C108,Model!$A$2:$M$22,13,FALSE),(VLOOKUP($K108,Lookup!$R$4:$S$12,2,FALSE)/Lookup!$R$2)*VLOOKUP($C108,Model!$A$2:$E$22,5,FALSE)*VLOOKUP($C108,Model!$A$2:$M$22,13,FALSE))</f>
        <v>#NAME?</v>
      </c>
      <c r="AI108" s="503" t="e">
        <f>(VLOOKUP($L108,Lookup!$V$4:$W$12,2,FALSE)/Lookup!$V$2)*VLOOKUP($C108,Model!$A$2:$E$22,5,FALSE)*VLOOKUP($C108,Model!$A$2:$N$22,14,FALSE)</f>
        <v>#N/A</v>
      </c>
      <c r="AJ108" s="503" t="e">
        <f>(VLOOKUP($M108,Lookup!$X$4:$Y$10,2,FALSE)/Lookup!$X$2)*VLOOKUP($C108,Model!$A$2:$E$22,5,FALSE)*VLOOKUP($C108,Model!$A$2:$O$22,15,FALSE)</f>
        <v>#N/A</v>
      </c>
      <c r="AK108" s="503" t="e">
        <f>(VLOOKUP($N108,Lookup!$Z$4:$AA$13,2,FALSE)/Lookup!$Z$2)*VLOOKUP($C108,Model!$A$2:$E$22,5,FALSE)*VLOOKUP($C108,Model!$A$2:$P$22,16,FALSE)</f>
        <v>#N/A</v>
      </c>
      <c r="AL108" s="503" t="e">
        <f>(VLOOKUP($O108,Lookup!$AB$4:$AC$13,2,FALSE)/Lookup!$AB$2)*VLOOKUP($C108,Model!$A$2:$E$22,5,FALSE)*VLOOKUP($C108,Model!$A$2:$Q$22,17,FALSE)</f>
        <v>#N/A</v>
      </c>
      <c r="AM108" s="503" t="e">
        <f>(VLOOKUP($P108,Lookup!$T$4:$U$8,2,FALSE)/Lookup!$T$2)*VLOOKUP($C108,Model!$A$2:$E$22,5,FALSE)*VLOOKUP($C108,Model!$A$2:$R$22,18,FALSE)</f>
        <v>#N/A</v>
      </c>
      <c r="AN108" s="503" t="e">
        <f>(VLOOKUP($Q108,Lookup!$AD$4:$AE$13,2,FALSE)/Lookup!$AD$2)*VLOOKUP($C108,Model!$A$2:$E$22,5,FALSE)*VLOOKUP($C108,Model!$A$2:$S$22,19,FALSE)</f>
        <v>#N/A</v>
      </c>
      <c r="AO108" s="503" t="e">
        <f>(VLOOKUP($R108,Lookup!$AF$4:$AG$8,2,FALSE)/Lookup!$AF$2)*VLOOKUP($C108,Model!$A$2:$E$22,5,FALSE)*VLOOKUP($C108,Model!$A$2:$T$22,20,FALSE)</f>
        <v>#N/A</v>
      </c>
      <c r="AP108" s="503" t="e">
        <f>(VLOOKUP($S108,Lookup!$AH$4:$AI$9,2,FALSE)/Lookup!$AH$2)*VLOOKUP($C108,Model!$A$2:$E$22,5,FALSE)*VLOOKUP($C108,Model!$A$2:$U$22,21,FALSE)</f>
        <v>#N/A</v>
      </c>
      <c r="AQ108" s="503" t="e">
        <f>(VLOOKUP($T108,Lookup!$AJ$4:$AK$12,2,FALSE)/Lookup!$AJ$2)*VLOOKUP($C108,Model!$A$2:$E$22,5,FALSE)*VLOOKUP($C108,Model!$A$2:$V$22,22,FALSE)</f>
        <v>#N/A</v>
      </c>
    </row>
    <row r="109" spans="1:43" x14ac:dyDescent="0.25">
      <c r="A109" s="69"/>
      <c r="B109" s="69"/>
      <c r="C109" s="69"/>
      <c r="D109" s="69"/>
      <c r="E109" s="69"/>
      <c r="F109" s="69"/>
      <c r="G109" s="69"/>
      <c r="H109" s="69"/>
      <c r="I109" s="70"/>
      <c r="J109" s="69"/>
      <c r="K109" s="69"/>
      <c r="L109" s="69"/>
      <c r="M109" s="69"/>
      <c r="N109" s="69"/>
      <c r="O109" s="72"/>
      <c r="P109" s="69"/>
      <c r="Q109" s="69"/>
      <c r="R109" s="69"/>
      <c r="S109" s="69"/>
      <c r="T109" s="69"/>
      <c r="U109" s="503">
        <f t="shared" ca="1" si="4"/>
        <v>0</v>
      </c>
      <c r="V109" s="508">
        <f t="shared" ca="1" si="3"/>
        <v>0</v>
      </c>
      <c r="W109" s="506"/>
      <c r="X109" s="506"/>
      <c r="Y109" s="506"/>
      <c r="Z109" s="502" t="e">
        <f>VLOOKUP($C109,Model!$A$2:$D$22,2,FALSE)</f>
        <v>#N/A</v>
      </c>
      <c r="AA109" s="503" t="e">
        <f>(VLOOKUP($D109,Lookup!$C$4:$D$36,2,FALSE)/Lookup!$C$2)*VLOOKUP($C109,Model!$A$2:$E$22,5,FALSE)*VLOOKUP($C109,Model!$A$2:$G$22,7,FALSE)</f>
        <v>#N/A</v>
      </c>
      <c r="AB109" s="503" t="e">
        <f>(VLOOKUP($E109,Lookup!$F$4:$G$8,2,FALSE)/Lookup!$F$2)*VLOOKUP($C109,Model!$A$2:$E$22,5,FALSE)*VLOOKUP($C109,Model!$A$2:$H$22,8,FALSE)</f>
        <v>#N/A</v>
      </c>
      <c r="AC109" s="503" t="e">
        <f>(VLOOKUP($F109,Lookup!$H$4:$I$26,2,FALSE)/Lookup!$H$2)*VLOOKUP($C109,Model!$A$2:$E$22,5,FALSE)*VLOOKUP($C109,Model!$A$2:$I$22,9,FALSE)</f>
        <v>#N/A</v>
      </c>
      <c r="AD109" s="503" t="e">
        <f>(VLOOKUP($G109,Lookup!$J$4:$K$34,2,FALSE)/Lookup!$J$2)*VLOOKUP($C109,Model!$A$2:$E$22,5,FALSE)*VLOOKUP($C109,Model!$A$2:$J$22,10,FALSE)</f>
        <v>#N/A</v>
      </c>
      <c r="AE109" s="503" t="e">
        <f>(VLOOKUP($H109,Lookup!$L$4:$M$15,2,FALSE)/Lookup!$L$2)*VLOOKUP($C109,Model!$A$2:$E$22,5,FALSE)*VLOOKUP($C109,Model!$A$2:$K$22,11,FALSE)</f>
        <v>#N/A</v>
      </c>
      <c r="AF109" s="503" t="e">
        <f ca="1">_xlfn.SWITCH(VLOOKUP($C109,Model!$A$2:$F$22,6,FALSE),8,(VLOOKUP($I109,Lookup!$N$17:$O$24,2,FALSE)/Lookup!$L$2)*VLOOKUP($C109,Model!$A$2:$E$22,5,FALSE)*VLOOKUP($C109,Model!$A$2:$K$22,11,FALSE),(VLOOKUP($I109,Lookup!$N$4:$O$15,2,FALSE)/Lookup!$L$2)*VLOOKUP($C109,Model!$A$2:$E$22,5,FALSE)*VLOOKUP($C109,Model!$A$2:$K$22,11,FALSE))</f>
        <v>#NAME?</v>
      </c>
      <c r="AG109" s="503" t="e">
        <f>(VLOOKUP($J109,Lookup!$P$4:$Q$15,2,FALSE)/Lookup!$P$2)*VLOOKUP($C109,Model!$A$2:$E$22,5,FALSE)*VLOOKUP($C109,Model!$A$2:$L$22,12,FALSE)</f>
        <v>#N/A</v>
      </c>
      <c r="AH109" s="503" t="e">
        <f ca="1">_xlfn.SWITCH(VLOOKUP($C109,Model!$A$2:$F$22,6,FALSE),8,(VLOOKUP($K109,Lookup!$R$15:$S$23,2,FALSE)/Lookup!$R$2)*VLOOKUP($C109,Model!$A$2:$E$22,5,FALSE)*VLOOKUP($C109,Model!$A$2:$M$22,13,FALSE),(VLOOKUP($K109,Lookup!$R$4:$S$12,2,FALSE)/Lookup!$R$2)*VLOOKUP($C109,Model!$A$2:$E$22,5,FALSE)*VLOOKUP($C109,Model!$A$2:$M$22,13,FALSE))</f>
        <v>#NAME?</v>
      </c>
      <c r="AI109" s="503" t="e">
        <f>(VLOOKUP($L109,Lookup!$V$4:$W$12,2,FALSE)/Lookup!$V$2)*VLOOKUP($C109,Model!$A$2:$E$22,5,FALSE)*VLOOKUP($C109,Model!$A$2:$N$22,14,FALSE)</f>
        <v>#N/A</v>
      </c>
      <c r="AJ109" s="503" t="e">
        <f>(VLOOKUP($M109,Lookup!$X$4:$Y$10,2,FALSE)/Lookup!$X$2)*VLOOKUP($C109,Model!$A$2:$E$22,5,FALSE)*VLOOKUP($C109,Model!$A$2:$O$22,15,FALSE)</f>
        <v>#N/A</v>
      </c>
      <c r="AK109" s="503" t="e">
        <f>(VLOOKUP($N109,Lookup!$Z$4:$AA$13,2,FALSE)/Lookup!$Z$2)*VLOOKUP($C109,Model!$A$2:$E$22,5,FALSE)*VLOOKUP($C109,Model!$A$2:$P$22,16,FALSE)</f>
        <v>#N/A</v>
      </c>
      <c r="AL109" s="503" t="e">
        <f>(VLOOKUP($O109,Lookup!$AB$4:$AC$13,2,FALSE)/Lookup!$AB$2)*VLOOKUP($C109,Model!$A$2:$E$22,5,FALSE)*VLOOKUP($C109,Model!$A$2:$Q$22,17,FALSE)</f>
        <v>#N/A</v>
      </c>
      <c r="AM109" s="503" t="e">
        <f>(VLOOKUP($P109,Lookup!$T$4:$U$8,2,FALSE)/Lookup!$T$2)*VLOOKUP($C109,Model!$A$2:$E$22,5,FALSE)*VLOOKUP($C109,Model!$A$2:$R$22,18,FALSE)</f>
        <v>#N/A</v>
      </c>
      <c r="AN109" s="503" t="e">
        <f>(VLOOKUP($Q109,Lookup!$AD$4:$AE$13,2,FALSE)/Lookup!$AD$2)*VLOOKUP($C109,Model!$A$2:$E$22,5,FALSE)*VLOOKUP($C109,Model!$A$2:$S$22,19,FALSE)</f>
        <v>#N/A</v>
      </c>
      <c r="AO109" s="503" t="e">
        <f>(VLOOKUP($R109,Lookup!$AF$4:$AG$8,2,FALSE)/Lookup!$AF$2)*VLOOKUP($C109,Model!$A$2:$E$22,5,FALSE)*VLOOKUP($C109,Model!$A$2:$T$22,20,FALSE)</f>
        <v>#N/A</v>
      </c>
      <c r="AP109" s="503" t="e">
        <f>(VLOOKUP($S109,Lookup!$AH$4:$AI$9,2,FALSE)/Lookup!$AH$2)*VLOOKUP($C109,Model!$A$2:$E$22,5,FALSE)*VLOOKUP($C109,Model!$A$2:$U$22,21,FALSE)</f>
        <v>#N/A</v>
      </c>
      <c r="AQ109" s="503" t="e">
        <f>(VLOOKUP($T109,Lookup!$AJ$4:$AK$12,2,FALSE)/Lookup!$AJ$2)*VLOOKUP($C109,Model!$A$2:$E$22,5,FALSE)*VLOOKUP($C109,Model!$A$2:$V$22,22,FALSE)</f>
        <v>#N/A</v>
      </c>
    </row>
    <row r="110" spans="1:43" x14ac:dyDescent="0.25">
      <c r="A110" s="69"/>
      <c r="B110" s="69"/>
      <c r="C110" s="69"/>
      <c r="D110" s="69"/>
      <c r="E110" s="69"/>
      <c r="F110" s="69"/>
      <c r="G110" s="69"/>
      <c r="H110" s="69"/>
      <c r="I110" s="70"/>
      <c r="J110" s="69"/>
      <c r="K110" s="69"/>
      <c r="L110" s="69"/>
      <c r="M110" s="69"/>
      <c r="N110" s="69"/>
      <c r="O110" s="72"/>
      <c r="P110" s="69"/>
      <c r="Q110" s="69"/>
      <c r="R110" s="69"/>
      <c r="S110" s="69"/>
      <c r="T110" s="69"/>
      <c r="U110" s="503">
        <f t="shared" ca="1" si="4"/>
        <v>0</v>
      </c>
      <c r="V110" s="508">
        <f t="shared" ca="1" si="3"/>
        <v>0</v>
      </c>
      <c r="W110" s="506"/>
      <c r="X110" s="506"/>
      <c r="Y110" s="506"/>
      <c r="Z110" s="502" t="e">
        <f>VLOOKUP($C110,Model!$A$2:$D$22,2,FALSE)</f>
        <v>#N/A</v>
      </c>
      <c r="AA110" s="503" t="e">
        <f>(VLOOKUP($D110,Lookup!$C$4:$D$36,2,FALSE)/Lookup!$C$2)*VLOOKUP($C110,Model!$A$2:$E$22,5,FALSE)*VLOOKUP($C110,Model!$A$2:$G$22,7,FALSE)</f>
        <v>#N/A</v>
      </c>
      <c r="AB110" s="503" t="e">
        <f>(VLOOKUP($E110,Lookup!$F$4:$G$8,2,FALSE)/Lookup!$F$2)*VLOOKUP($C110,Model!$A$2:$E$22,5,FALSE)*VLOOKUP($C110,Model!$A$2:$H$22,8,FALSE)</f>
        <v>#N/A</v>
      </c>
      <c r="AC110" s="503" t="e">
        <f>(VLOOKUP($F110,Lookup!$H$4:$I$26,2,FALSE)/Lookup!$H$2)*VLOOKUP($C110,Model!$A$2:$E$22,5,FALSE)*VLOOKUP($C110,Model!$A$2:$I$22,9,FALSE)</f>
        <v>#N/A</v>
      </c>
      <c r="AD110" s="503" t="e">
        <f>(VLOOKUP($G110,Lookup!$J$4:$K$34,2,FALSE)/Lookup!$J$2)*VLOOKUP($C110,Model!$A$2:$E$22,5,FALSE)*VLOOKUP($C110,Model!$A$2:$J$22,10,FALSE)</f>
        <v>#N/A</v>
      </c>
      <c r="AE110" s="503" t="e">
        <f>(VLOOKUP($H110,Lookup!$L$4:$M$15,2,FALSE)/Lookup!$L$2)*VLOOKUP($C110,Model!$A$2:$E$22,5,FALSE)*VLOOKUP($C110,Model!$A$2:$K$22,11,FALSE)</f>
        <v>#N/A</v>
      </c>
      <c r="AF110" s="503" t="e">
        <f ca="1">_xlfn.SWITCH(VLOOKUP($C110,Model!$A$2:$F$22,6,FALSE),8,(VLOOKUP($I110,Lookup!$N$17:$O$24,2,FALSE)/Lookup!$L$2)*VLOOKUP($C110,Model!$A$2:$E$22,5,FALSE)*VLOOKUP($C110,Model!$A$2:$K$22,11,FALSE),(VLOOKUP($I110,Lookup!$N$4:$O$15,2,FALSE)/Lookup!$L$2)*VLOOKUP($C110,Model!$A$2:$E$22,5,FALSE)*VLOOKUP($C110,Model!$A$2:$K$22,11,FALSE))</f>
        <v>#NAME?</v>
      </c>
      <c r="AG110" s="503" t="e">
        <f>(VLOOKUP($J110,Lookup!$P$4:$Q$15,2,FALSE)/Lookup!$P$2)*VLOOKUP($C110,Model!$A$2:$E$22,5,FALSE)*VLOOKUP($C110,Model!$A$2:$L$22,12,FALSE)</f>
        <v>#N/A</v>
      </c>
      <c r="AH110" s="503" t="e">
        <f ca="1">_xlfn.SWITCH(VLOOKUP($C110,Model!$A$2:$F$22,6,FALSE),8,(VLOOKUP($K110,Lookup!$R$15:$S$23,2,FALSE)/Lookup!$R$2)*VLOOKUP($C110,Model!$A$2:$E$22,5,FALSE)*VLOOKUP($C110,Model!$A$2:$M$22,13,FALSE),(VLOOKUP($K110,Lookup!$R$4:$S$12,2,FALSE)/Lookup!$R$2)*VLOOKUP($C110,Model!$A$2:$E$22,5,FALSE)*VLOOKUP($C110,Model!$A$2:$M$22,13,FALSE))</f>
        <v>#NAME?</v>
      </c>
      <c r="AI110" s="503" t="e">
        <f>(VLOOKUP($L110,Lookup!$V$4:$W$12,2,FALSE)/Lookup!$V$2)*VLOOKUP($C110,Model!$A$2:$E$22,5,FALSE)*VLOOKUP($C110,Model!$A$2:$N$22,14,FALSE)</f>
        <v>#N/A</v>
      </c>
      <c r="AJ110" s="503" t="e">
        <f>(VLOOKUP($M110,Lookup!$X$4:$Y$10,2,FALSE)/Lookup!$X$2)*VLOOKUP($C110,Model!$A$2:$E$22,5,FALSE)*VLOOKUP($C110,Model!$A$2:$O$22,15,FALSE)</f>
        <v>#N/A</v>
      </c>
      <c r="AK110" s="503" t="e">
        <f>(VLOOKUP($N110,Lookup!$Z$4:$AA$13,2,FALSE)/Lookup!$Z$2)*VLOOKUP($C110,Model!$A$2:$E$22,5,FALSE)*VLOOKUP($C110,Model!$A$2:$P$22,16,FALSE)</f>
        <v>#N/A</v>
      </c>
      <c r="AL110" s="503" t="e">
        <f>(VLOOKUP($O110,Lookup!$AB$4:$AC$13,2,FALSE)/Lookup!$AB$2)*VLOOKUP($C110,Model!$A$2:$E$22,5,FALSE)*VLOOKUP($C110,Model!$A$2:$Q$22,17,FALSE)</f>
        <v>#N/A</v>
      </c>
      <c r="AM110" s="503" t="e">
        <f>(VLOOKUP($P110,Lookup!$T$4:$U$8,2,FALSE)/Lookup!$T$2)*VLOOKUP($C110,Model!$A$2:$E$22,5,FALSE)*VLOOKUP($C110,Model!$A$2:$R$22,18,FALSE)</f>
        <v>#N/A</v>
      </c>
      <c r="AN110" s="503" t="e">
        <f>(VLOOKUP($Q110,Lookup!$AD$4:$AE$13,2,FALSE)/Lookup!$AD$2)*VLOOKUP($C110,Model!$A$2:$E$22,5,FALSE)*VLOOKUP($C110,Model!$A$2:$S$22,19,FALSE)</f>
        <v>#N/A</v>
      </c>
      <c r="AO110" s="503" t="e">
        <f>(VLOOKUP($R110,Lookup!$AF$4:$AG$8,2,FALSE)/Lookup!$AF$2)*VLOOKUP($C110,Model!$A$2:$E$22,5,FALSE)*VLOOKUP($C110,Model!$A$2:$T$22,20,FALSE)</f>
        <v>#N/A</v>
      </c>
      <c r="AP110" s="503" t="e">
        <f>(VLOOKUP($S110,Lookup!$AH$4:$AI$9,2,FALSE)/Lookup!$AH$2)*VLOOKUP($C110,Model!$A$2:$E$22,5,FALSE)*VLOOKUP($C110,Model!$A$2:$U$22,21,FALSE)</f>
        <v>#N/A</v>
      </c>
      <c r="AQ110" s="503" t="e">
        <f>(VLOOKUP($T110,Lookup!$AJ$4:$AK$12,2,FALSE)/Lookup!$AJ$2)*VLOOKUP($C110,Model!$A$2:$E$22,5,FALSE)*VLOOKUP($C110,Model!$A$2:$V$22,22,FALSE)</f>
        <v>#N/A</v>
      </c>
    </row>
    <row r="111" spans="1:43" x14ac:dyDescent="0.25">
      <c r="A111" s="69"/>
      <c r="B111" s="69"/>
      <c r="C111" s="69"/>
      <c r="D111" s="69"/>
      <c r="E111" s="69"/>
      <c r="F111" s="69"/>
      <c r="G111" s="69"/>
      <c r="H111" s="69"/>
      <c r="I111" s="70"/>
      <c r="J111" s="69"/>
      <c r="K111" s="69"/>
      <c r="L111" s="69"/>
      <c r="M111" s="69"/>
      <c r="N111" s="69"/>
      <c r="O111" s="72"/>
      <c r="P111" s="69"/>
      <c r="Q111" s="69"/>
      <c r="R111" s="69"/>
      <c r="S111" s="69"/>
      <c r="T111" s="69"/>
      <c r="U111" s="503">
        <f t="shared" ca="1" si="4"/>
        <v>0</v>
      </c>
      <c r="V111" s="508">
        <f t="shared" ca="1" si="3"/>
        <v>0</v>
      </c>
      <c r="W111" s="506"/>
      <c r="X111" s="506"/>
      <c r="Y111" s="506"/>
      <c r="Z111" s="502" t="e">
        <f>VLOOKUP($C111,Model!$A$2:$D$22,2,FALSE)</f>
        <v>#N/A</v>
      </c>
      <c r="AA111" s="503" t="e">
        <f>(VLOOKUP($D111,Lookup!$C$4:$D$36,2,FALSE)/Lookup!$C$2)*VLOOKUP($C111,Model!$A$2:$E$22,5,FALSE)*VLOOKUP($C111,Model!$A$2:$G$22,7,FALSE)</f>
        <v>#N/A</v>
      </c>
      <c r="AB111" s="503" t="e">
        <f>(VLOOKUP($E111,Lookup!$F$4:$G$8,2,FALSE)/Lookup!$F$2)*VLOOKUP($C111,Model!$A$2:$E$22,5,FALSE)*VLOOKUP($C111,Model!$A$2:$H$22,8,FALSE)</f>
        <v>#N/A</v>
      </c>
      <c r="AC111" s="503" t="e">
        <f>(VLOOKUP($F111,Lookup!$H$4:$I$26,2,FALSE)/Lookup!$H$2)*VLOOKUP($C111,Model!$A$2:$E$22,5,FALSE)*VLOOKUP($C111,Model!$A$2:$I$22,9,FALSE)</f>
        <v>#N/A</v>
      </c>
      <c r="AD111" s="503" t="e">
        <f>(VLOOKUP($G111,Lookup!$J$4:$K$34,2,FALSE)/Lookup!$J$2)*VLOOKUP($C111,Model!$A$2:$E$22,5,FALSE)*VLOOKUP($C111,Model!$A$2:$J$22,10,FALSE)</f>
        <v>#N/A</v>
      </c>
      <c r="AE111" s="503" t="e">
        <f>(VLOOKUP($H111,Lookup!$L$4:$M$15,2,FALSE)/Lookup!$L$2)*VLOOKUP($C111,Model!$A$2:$E$22,5,FALSE)*VLOOKUP($C111,Model!$A$2:$K$22,11,FALSE)</f>
        <v>#N/A</v>
      </c>
      <c r="AF111" s="503" t="e">
        <f ca="1">_xlfn.SWITCH(VLOOKUP($C111,Model!$A$2:$F$22,6,FALSE),8,(VLOOKUP($I111,Lookup!$N$17:$O$24,2,FALSE)/Lookup!$L$2)*VLOOKUP($C111,Model!$A$2:$E$22,5,FALSE)*VLOOKUP($C111,Model!$A$2:$K$22,11,FALSE),(VLOOKUP($I111,Lookup!$N$4:$O$15,2,FALSE)/Lookup!$L$2)*VLOOKUP($C111,Model!$A$2:$E$22,5,FALSE)*VLOOKUP($C111,Model!$A$2:$K$22,11,FALSE))</f>
        <v>#NAME?</v>
      </c>
      <c r="AG111" s="503" t="e">
        <f>(VLOOKUP($J111,Lookup!$P$4:$Q$15,2,FALSE)/Lookup!$P$2)*VLOOKUP($C111,Model!$A$2:$E$22,5,FALSE)*VLOOKUP($C111,Model!$A$2:$L$22,12,FALSE)</f>
        <v>#N/A</v>
      </c>
      <c r="AH111" s="503" t="e">
        <f ca="1">_xlfn.SWITCH(VLOOKUP($C111,Model!$A$2:$F$22,6,FALSE),8,(VLOOKUP($K111,Lookup!$R$15:$S$23,2,FALSE)/Lookup!$R$2)*VLOOKUP($C111,Model!$A$2:$E$22,5,FALSE)*VLOOKUP($C111,Model!$A$2:$M$22,13,FALSE),(VLOOKUP($K111,Lookup!$R$4:$S$12,2,FALSE)/Lookup!$R$2)*VLOOKUP($C111,Model!$A$2:$E$22,5,FALSE)*VLOOKUP($C111,Model!$A$2:$M$22,13,FALSE))</f>
        <v>#NAME?</v>
      </c>
      <c r="AI111" s="503" t="e">
        <f>(VLOOKUP($L111,Lookup!$V$4:$W$12,2,FALSE)/Lookup!$V$2)*VLOOKUP($C111,Model!$A$2:$E$22,5,FALSE)*VLOOKUP($C111,Model!$A$2:$N$22,14,FALSE)</f>
        <v>#N/A</v>
      </c>
      <c r="AJ111" s="503" t="e">
        <f>(VLOOKUP($M111,Lookup!$X$4:$Y$10,2,FALSE)/Lookup!$X$2)*VLOOKUP($C111,Model!$A$2:$E$22,5,FALSE)*VLOOKUP($C111,Model!$A$2:$O$22,15,FALSE)</f>
        <v>#N/A</v>
      </c>
      <c r="AK111" s="503" t="e">
        <f>(VLOOKUP($N111,Lookup!$Z$4:$AA$13,2,FALSE)/Lookup!$Z$2)*VLOOKUP($C111,Model!$A$2:$E$22,5,FALSE)*VLOOKUP($C111,Model!$A$2:$P$22,16,FALSE)</f>
        <v>#N/A</v>
      </c>
      <c r="AL111" s="503" t="e">
        <f>(VLOOKUP($O111,Lookup!$AB$4:$AC$13,2,FALSE)/Lookup!$AB$2)*VLOOKUP($C111,Model!$A$2:$E$22,5,FALSE)*VLOOKUP($C111,Model!$A$2:$Q$22,17,FALSE)</f>
        <v>#N/A</v>
      </c>
      <c r="AM111" s="503" t="e">
        <f>(VLOOKUP($P111,Lookup!$T$4:$U$8,2,FALSE)/Lookup!$T$2)*VLOOKUP($C111,Model!$A$2:$E$22,5,FALSE)*VLOOKUP($C111,Model!$A$2:$R$22,18,FALSE)</f>
        <v>#N/A</v>
      </c>
      <c r="AN111" s="503" t="e">
        <f>(VLOOKUP($Q111,Lookup!$AD$4:$AE$13,2,FALSE)/Lookup!$AD$2)*VLOOKUP($C111,Model!$A$2:$E$22,5,FALSE)*VLOOKUP($C111,Model!$A$2:$S$22,19,FALSE)</f>
        <v>#N/A</v>
      </c>
      <c r="AO111" s="503" t="e">
        <f>(VLOOKUP($R111,Lookup!$AF$4:$AG$8,2,FALSE)/Lookup!$AF$2)*VLOOKUP($C111,Model!$A$2:$E$22,5,FALSE)*VLOOKUP($C111,Model!$A$2:$T$22,20,FALSE)</f>
        <v>#N/A</v>
      </c>
      <c r="AP111" s="503" t="e">
        <f>(VLOOKUP($S111,Lookup!$AH$4:$AI$9,2,FALSE)/Lookup!$AH$2)*VLOOKUP($C111,Model!$A$2:$E$22,5,FALSE)*VLOOKUP($C111,Model!$A$2:$U$22,21,FALSE)</f>
        <v>#N/A</v>
      </c>
      <c r="AQ111" s="503" t="e">
        <f>(VLOOKUP($T111,Lookup!$AJ$4:$AK$12,2,FALSE)/Lookup!$AJ$2)*VLOOKUP($C111,Model!$A$2:$E$22,5,FALSE)*VLOOKUP($C111,Model!$A$2:$V$22,22,FALSE)</f>
        <v>#N/A</v>
      </c>
    </row>
    <row r="112" spans="1:43" x14ac:dyDescent="0.25">
      <c r="A112" s="69"/>
      <c r="B112" s="69"/>
      <c r="C112" s="69"/>
      <c r="D112" s="69"/>
      <c r="E112" s="69"/>
      <c r="F112" s="69"/>
      <c r="G112" s="69"/>
      <c r="H112" s="69"/>
      <c r="I112" s="70"/>
      <c r="J112" s="69"/>
      <c r="K112" s="69"/>
      <c r="L112" s="69"/>
      <c r="M112" s="69"/>
      <c r="N112" s="69"/>
      <c r="O112" s="72"/>
      <c r="P112" s="69"/>
      <c r="Q112" s="69"/>
      <c r="R112" s="69"/>
      <c r="S112" s="69"/>
      <c r="T112" s="69"/>
      <c r="U112" s="503">
        <f t="shared" ca="1" si="4"/>
        <v>0</v>
      </c>
      <c r="V112" s="508">
        <f t="shared" ca="1" si="3"/>
        <v>0</v>
      </c>
      <c r="W112" s="506"/>
      <c r="X112" s="506"/>
      <c r="Y112" s="506"/>
      <c r="Z112" s="502" t="e">
        <f>VLOOKUP($C112,Model!$A$2:$D$22,2,FALSE)</f>
        <v>#N/A</v>
      </c>
      <c r="AA112" s="503" t="e">
        <f>(VLOOKUP($D112,Lookup!$C$4:$D$36,2,FALSE)/Lookup!$C$2)*VLOOKUP($C112,Model!$A$2:$E$22,5,FALSE)*VLOOKUP($C112,Model!$A$2:$G$22,7,FALSE)</f>
        <v>#N/A</v>
      </c>
      <c r="AB112" s="503" t="e">
        <f>(VLOOKUP($E112,Lookup!$F$4:$G$8,2,FALSE)/Lookup!$F$2)*VLOOKUP($C112,Model!$A$2:$E$22,5,FALSE)*VLOOKUP($C112,Model!$A$2:$H$22,8,FALSE)</f>
        <v>#N/A</v>
      </c>
      <c r="AC112" s="503" t="e">
        <f>(VLOOKUP($F112,Lookup!$H$4:$I$26,2,FALSE)/Lookup!$H$2)*VLOOKUP($C112,Model!$A$2:$E$22,5,FALSE)*VLOOKUP($C112,Model!$A$2:$I$22,9,FALSE)</f>
        <v>#N/A</v>
      </c>
      <c r="AD112" s="503" t="e">
        <f>(VLOOKUP($G112,Lookup!$J$4:$K$34,2,FALSE)/Lookup!$J$2)*VLOOKUP($C112,Model!$A$2:$E$22,5,FALSE)*VLOOKUP($C112,Model!$A$2:$J$22,10,FALSE)</f>
        <v>#N/A</v>
      </c>
      <c r="AE112" s="503" t="e">
        <f>(VLOOKUP($H112,Lookup!$L$4:$M$15,2,FALSE)/Lookup!$L$2)*VLOOKUP($C112,Model!$A$2:$E$22,5,FALSE)*VLOOKUP($C112,Model!$A$2:$K$22,11,FALSE)</f>
        <v>#N/A</v>
      </c>
      <c r="AF112" s="503" t="e">
        <f ca="1">_xlfn.SWITCH(VLOOKUP($C112,Model!$A$2:$F$22,6,FALSE),8,(VLOOKUP($I112,Lookup!$N$17:$O$24,2,FALSE)/Lookup!$L$2)*VLOOKUP($C112,Model!$A$2:$E$22,5,FALSE)*VLOOKUP($C112,Model!$A$2:$K$22,11,FALSE),(VLOOKUP($I112,Lookup!$N$4:$O$15,2,FALSE)/Lookup!$L$2)*VLOOKUP($C112,Model!$A$2:$E$22,5,FALSE)*VLOOKUP($C112,Model!$A$2:$K$22,11,FALSE))</f>
        <v>#NAME?</v>
      </c>
      <c r="AG112" s="503" t="e">
        <f>(VLOOKUP($J112,Lookup!$P$4:$Q$15,2,FALSE)/Lookup!$P$2)*VLOOKUP($C112,Model!$A$2:$E$22,5,FALSE)*VLOOKUP($C112,Model!$A$2:$L$22,12,FALSE)</f>
        <v>#N/A</v>
      </c>
      <c r="AH112" s="503" t="e">
        <f ca="1">_xlfn.SWITCH(VLOOKUP($C112,Model!$A$2:$F$22,6,FALSE),8,(VLOOKUP($K112,Lookup!$R$15:$S$23,2,FALSE)/Lookup!$R$2)*VLOOKUP($C112,Model!$A$2:$E$22,5,FALSE)*VLOOKUP($C112,Model!$A$2:$M$22,13,FALSE),(VLOOKUP($K112,Lookup!$R$4:$S$12,2,FALSE)/Lookup!$R$2)*VLOOKUP($C112,Model!$A$2:$E$22,5,FALSE)*VLOOKUP($C112,Model!$A$2:$M$22,13,FALSE))</f>
        <v>#NAME?</v>
      </c>
      <c r="AI112" s="503" t="e">
        <f>(VLOOKUP($L112,Lookup!$V$4:$W$12,2,FALSE)/Lookup!$V$2)*VLOOKUP($C112,Model!$A$2:$E$22,5,FALSE)*VLOOKUP($C112,Model!$A$2:$N$22,14,FALSE)</f>
        <v>#N/A</v>
      </c>
      <c r="AJ112" s="503" t="e">
        <f>(VLOOKUP($M112,Lookup!$X$4:$Y$10,2,FALSE)/Lookup!$X$2)*VLOOKUP($C112,Model!$A$2:$E$22,5,FALSE)*VLOOKUP($C112,Model!$A$2:$O$22,15,FALSE)</f>
        <v>#N/A</v>
      </c>
      <c r="AK112" s="503" t="e">
        <f>(VLOOKUP($N112,Lookup!$Z$4:$AA$13,2,FALSE)/Lookup!$Z$2)*VLOOKUP($C112,Model!$A$2:$E$22,5,FALSE)*VLOOKUP($C112,Model!$A$2:$P$22,16,FALSE)</f>
        <v>#N/A</v>
      </c>
      <c r="AL112" s="503" t="e">
        <f>(VLOOKUP($O112,Lookup!$AB$4:$AC$13,2,FALSE)/Lookup!$AB$2)*VLOOKUP($C112,Model!$A$2:$E$22,5,FALSE)*VLOOKUP($C112,Model!$A$2:$Q$22,17,FALSE)</f>
        <v>#N/A</v>
      </c>
      <c r="AM112" s="503" t="e">
        <f>(VLOOKUP($P112,Lookup!$T$4:$U$8,2,FALSE)/Lookup!$T$2)*VLOOKUP($C112,Model!$A$2:$E$22,5,FALSE)*VLOOKUP($C112,Model!$A$2:$R$22,18,FALSE)</f>
        <v>#N/A</v>
      </c>
      <c r="AN112" s="503" t="e">
        <f>(VLOOKUP($Q112,Lookup!$AD$4:$AE$13,2,FALSE)/Lookup!$AD$2)*VLOOKUP($C112,Model!$A$2:$E$22,5,FALSE)*VLOOKUP($C112,Model!$A$2:$S$22,19,FALSE)</f>
        <v>#N/A</v>
      </c>
      <c r="AO112" s="503" t="e">
        <f>(VLOOKUP($R112,Lookup!$AF$4:$AG$8,2,FALSE)/Lookup!$AF$2)*VLOOKUP($C112,Model!$A$2:$E$22,5,FALSE)*VLOOKUP($C112,Model!$A$2:$T$22,20,FALSE)</f>
        <v>#N/A</v>
      </c>
      <c r="AP112" s="503" t="e">
        <f>(VLOOKUP($S112,Lookup!$AH$4:$AI$9,2,FALSE)/Lookup!$AH$2)*VLOOKUP($C112,Model!$A$2:$E$22,5,FALSE)*VLOOKUP($C112,Model!$A$2:$U$22,21,FALSE)</f>
        <v>#N/A</v>
      </c>
      <c r="AQ112" s="503" t="e">
        <f>(VLOOKUP($T112,Lookup!$AJ$4:$AK$12,2,FALSE)/Lookup!$AJ$2)*VLOOKUP($C112,Model!$A$2:$E$22,5,FALSE)*VLOOKUP($C112,Model!$A$2:$V$22,22,FALSE)</f>
        <v>#N/A</v>
      </c>
    </row>
    <row r="113" spans="1:43" x14ac:dyDescent="0.25">
      <c r="A113" s="69"/>
      <c r="B113" s="69"/>
      <c r="C113" s="69"/>
      <c r="D113" s="69"/>
      <c r="E113" s="69"/>
      <c r="F113" s="69"/>
      <c r="G113" s="69"/>
      <c r="H113" s="69"/>
      <c r="I113" s="70"/>
      <c r="J113" s="69"/>
      <c r="K113" s="69"/>
      <c r="L113" s="69"/>
      <c r="M113" s="69"/>
      <c r="N113" s="69"/>
      <c r="O113" s="72"/>
      <c r="P113" s="69"/>
      <c r="Q113" s="69"/>
      <c r="R113" s="69"/>
      <c r="S113" s="69"/>
      <c r="T113" s="69"/>
      <c r="U113" s="503">
        <f t="shared" ca="1" si="4"/>
        <v>0</v>
      </c>
      <c r="V113" s="508">
        <f t="shared" ca="1" si="3"/>
        <v>0</v>
      </c>
      <c r="W113" s="506"/>
      <c r="X113" s="506"/>
      <c r="Y113" s="506"/>
      <c r="Z113" s="502" t="e">
        <f>VLOOKUP($C113,Model!$A$2:$D$22,2,FALSE)</f>
        <v>#N/A</v>
      </c>
      <c r="AA113" s="503" t="e">
        <f>(VLOOKUP($D113,Lookup!$C$4:$D$36,2,FALSE)/Lookup!$C$2)*VLOOKUP($C113,Model!$A$2:$E$22,5,FALSE)*VLOOKUP($C113,Model!$A$2:$G$22,7,FALSE)</f>
        <v>#N/A</v>
      </c>
      <c r="AB113" s="503" t="e">
        <f>(VLOOKUP($E113,Lookup!$F$4:$G$8,2,FALSE)/Lookup!$F$2)*VLOOKUP($C113,Model!$A$2:$E$22,5,FALSE)*VLOOKUP($C113,Model!$A$2:$H$22,8,FALSE)</f>
        <v>#N/A</v>
      </c>
      <c r="AC113" s="503" t="e">
        <f>(VLOOKUP($F113,Lookup!$H$4:$I$26,2,FALSE)/Lookup!$H$2)*VLOOKUP($C113,Model!$A$2:$E$22,5,FALSE)*VLOOKUP($C113,Model!$A$2:$I$22,9,FALSE)</f>
        <v>#N/A</v>
      </c>
      <c r="AD113" s="503" t="e">
        <f>(VLOOKUP($G113,Lookup!$J$4:$K$34,2,FALSE)/Lookup!$J$2)*VLOOKUP($C113,Model!$A$2:$E$22,5,FALSE)*VLOOKUP($C113,Model!$A$2:$J$22,10,FALSE)</f>
        <v>#N/A</v>
      </c>
      <c r="AE113" s="503" t="e">
        <f>(VLOOKUP($H113,Lookup!$L$4:$M$15,2,FALSE)/Lookup!$L$2)*VLOOKUP($C113,Model!$A$2:$E$22,5,FALSE)*VLOOKUP($C113,Model!$A$2:$K$22,11,FALSE)</f>
        <v>#N/A</v>
      </c>
      <c r="AF113" s="503" t="e">
        <f ca="1">_xlfn.SWITCH(VLOOKUP($C113,Model!$A$2:$F$22,6,FALSE),8,(VLOOKUP($I113,Lookup!$N$17:$O$24,2,FALSE)/Lookup!$L$2)*VLOOKUP($C113,Model!$A$2:$E$22,5,FALSE)*VLOOKUP($C113,Model!$A$2:$K$22,11,FALSE),(VLOOKUP($I113,Lookup!$N$4:$O$15,2,FALSE)/Lookup!$L$2)*VLOOKUP($C113,Model!$A$2:$E$22,5,FALSE)*VLOOKUP($C113,Model!$A$2:$K$22,11,FALSE))</f>
        <v>#NAME?</v>
      </c>
      <c r="AG113" s="503" t="e">
        <f>(VLOOKUP($J113,Lookup!$P$4:$Q$15,2,FALSE)/Lookup!$P$2)*VLOOKUP($C113,Model!$A$2:$E$22,5,FALSE)*VLOOKUP($C113,Model!$A$2:$L$22,12,FALSE)</f>
        <v>#N/A</v>
      </c>
      <c r="AH113" s="503" t="e">
        <f ca="1">_xlfn.SWITCH(VLOOKUP($C113,Model!$A$2:$F$22,6,FALSE),8,(VLOOKUP($K113,Lookup!$R$15:$S$23,2,FALSE)/Lookup!$R$2)*VLOOKUP($C113,Model!$A$2:$E$22,5,FALSE)*VLOOKUP($C113,Model!$A$2:$M$22,13,FALSE),(VLOOKUP($K113,Lookup!$R$4:$S$12,2,FALSE)/Lookup!$R$2)*VLOOKUP($C113,Model!$A$2:$E$22,5,FALSE)*VLOOKUP($C113,Model!$A$2:$M$22,13,FALSE))</f>
        <v>#NAME?</v>
      </c>
      <c r="AI113" s="503" t="e">
        <f>(VLOOKUP($L113,Lookup!$V$4:$W$12,2,FALSE)/Lookup!$V$2)*VLOOKUP($C113,Model!$A$2:$E$22,5,FALSE)*VLOOKUP($C113,Model!$A$2:$N$22,14,FALSE)</f>
        <v>#N/A</v>
      </c>
      <c r="AJ113" s="503" t="e">
        <f>(VLOOKUP($M113,Lookup!$X$4:$Y$10,2,FALSE)/Lookup!$X$2)*VLOOKUP($C113,Model!$A$2:$E$22,5,FALSE)*VLOOKUP($C113,Model!$A$2:$O$22,15,FALSE)</f>
        <v>#N/A</v>
      </c>
      <c r="AK113" s="503" t="e">
        <f>(VLOOKUP($N113,Lookup!$Z$4:$AA$13,2,FALSE)/Lookup!$Z$2)*VLOOKUP($C113,Model!$A$2:$E$22,5,FALSE)*VLOOKUP($C113,Model!$A$2:$P$22,16,FALSE)</f>
        <v>#N/A</v>
      </c>
      <c r="AL113" s="503" t="e">
        <f>(VLOOKUP($O113,Lookup!$AB$4:$AC$13,2,FALSE)/Lookup!$AB$2)*VLOOKUP($C113,Model!$A$2:$E$22,5,FALSE)*VLOOKUP($C113,Model!$A$2:$Q$22,17,FALSE)</f>
        <v>#N/A</v>
      </c>
      <c r="AM113" s="503" t="e">
        <f>(VLOOKUP($P113,Lookup!$T$4:$U$8,2,FALSE)/Lookup!$T$2)*VLOOKUP($C113,Model!$A$2:$E$22,5,FALSE)*VLOOKUP($C113,Model!$A$2:$R$22,18,FALSE)</f>
        <v>#N/A</v>
      </c>
      <c r="AN113" s="503" t="e">
        <f>(VLOOKUP($Q113,Lookup!$AD$4:$AE$13,2,FALSE)/Lookup!$AD$2)*VLOOKUP($C113,Model!$A$2:$E$22,5,FALSE)*VLOOKUP($C113,Model!$A$2:$S$22,19,FALSE)</f>
        <v>#N/A</v>
      </c>
      <c r="AO113" s="503" t="e">
        <f>(VLOOKUP($R113,Lookup!$AF$4:$AG$8,2,FALSE)/Lookup!$AF$2)*VLOOKUP($C113,Model!$A$2:$E$22,5,FALSE)*VLOOKUP($C113,Model!$A$2:$T$22,20,FALSE)</f>
        <v>#N/A</v>
      </c>
      <c r="AP113" s="503" t="e">
        <f>(VLOOKUP($S113,Lookup!$AH$4:$AI$9,2,FALSE)/Lookup!$AH$2)*VLOOKUP($C113,Model!$A$2:$E$22,5,FALSE)*VLOOKUP($C113,Model!$A$2:$U$22,21,FALSE)</f>
        <v>#N/A</v>
      </c>
      <c r="AQ113" s="503" t="e">
        <f>(VLOOKUP($T113,Lookup!$AJ$4:$AK$12,2,FALSE)/Lookup!$AJ$2)*VLOOKUP($C113,Model!$A$2:$E$22,5,FALSE)*VLOOKUP($C113,Model!$A$2:$V$22,22,FALSE)</f>
        <v>#N/A</v>
      </c>
    </row>
    <row r="114" spans="1:43" x14ac:dyDescent="0.25">
      <c r="A114" s="69"/>
      <c r="B114" s="69"/>
      <c r="C114" s="69"/>
      <c r="D114" s="69"/>
      <c r="E114" s="69"/>
      <c r="F114" s="69"/>
      <c r="G114" s="69"/>
      <c r="H114" s="69"/>
      <c r="I114" s="70"/>
      <c r="J114" s="69"/>
      <c r="K114" s="69"/>
      <c r="L114" s="69"/>
      <c r="M114" s="69"/>
      <c r="N114" s="69"/>
      <c r="O114" s="72"/>
      <c r="P114" s="69"/>
      <c r="Q114" s="69"/>
      <c r="R114" s="69"/>
      <c r="S114" s="69"/>
      <c r="T114" s="69"/>
      <c r="U114" s="503">
        <f t="shared" ca="1" si="4"/>
        <v>0</v>
      </c>
      <c r="V114" s="508">
        <f t="shared" ca="1" si="3"/>
        <v>0</v>
      </c>
      <c r="W114" s="506"/>
      <c r="X114" s="506"/>
      <c r="Y114" s="506"/>
      <c r="Z114" s="502" t="e">
        <f>VLOOKUP($C114,Model!$A$2:$D$22,2,FALSE)</f>
        <v>#N/A</v>
      </c>
      <c r="AA114" s="503" t="e">
        <f>(VLOOKUP($D114,Lookup!$C$4:$D$36,2,FALSE)/Lookup!$C$2)*VLOOKUP($C114,Model!$A$2:$E$22,5,FALSE)*VLOOKUP($C114,Model!$A$2:$G$22,7,FALSE)</f>
        <v>#N/A</v>
      </c>
      <c r="AB114" s="503" t="e">
        <f>(VLOOKUP($E114,Lookup!$F$4:$G$8,2,FALSE)/Lookup!$F$2)*VLOOKUP($C114,Model!$A$2:$E$22,5,FALSE)*VLOOKUP($C114,Model!$A$2:$H$22,8,FALSE)</f>
        <v>#N/A</v>
      </c>
      <c r="AC114" s="503" t="e">
        <f>(VLOOKUP($F114,Lookup!$H$4:$I$26,2,FALSE)/Lookup!$H$2)*VLOOKUP($C114,Model!$A$2:$E$22,5,FALSE)*VLOOKUP($C114,Model!$A$2:$I$22,9,FALSE)</f>
        <v>#N/A</v>
      </c>
      <c r="AD114" s="503" t="e">
        <f>(VLOOKUP($G114,Lookup!$J$4:$K$34,2,FALSE)/Lookup!$J$2)*VLOOKUP($C114,Model!$A$2:$E$22,5,FALSE)*VLOOKUP($C114,Model!$A$2:$J$22,10,FALSE)</f>
        <v>#N/A</v>
      </c>
      <c r="AE114" s="503" t="e">
        <f>(VLOOKUP($H114,Lookup!$L$4:$M$15,2,FALSE)/Lookup!$L$2)*VLOOKUP($C114,Model!$A$2:$E$22,5,FALSE)*VLOOKUP($C114,Model!$A$2:$K$22,11,FALSE)</f>
        <v>#N/A</v>
      </c>
      <c r="AF114" s="503" t="e">
        <f ca="1">_xlfn.SWITCH(VLOOKUP($C114,Model!$A$2:$F$22,6,FALSE),8,(VLOOKUP($I114,Lookup!$N$17:$O$24,2,FALSE)/Lookup!$L$2)*VLOOKUP($C114,Model!$A$2:$E$22,5,FALSE)*VLOOKUP($C114,Model!$A$2:$K$22,11,FALSE),(VLOOKUP($I114,Lookup!$N$4:$O$15,2,FALSE)/Lookup!$L$2)*VLOOKUP($C114,Model!$A$2:$E$22,5,FALSE)*VLOOKUP($C114,Model!$A$2:$K$22,11,FALSE))</f>
        <v>#NAME?</v>
      </c>
      <c r="AG114" s="503" t="e">
        <f>(VLOOKUP($J114,Lookup!$P$4:$Q$15,2,FALSE)/Lookup!$P$2)*VLOOKUP($C114,Model!$A$2:$E$22,5,FALSE)*VLOOKUP($C114,Model!$A$2:$L$22,12,FALSE)</f>
        <v>#N/A</v>
      </c>
      <c r="AH114" s="503" t="e">
        <f ca="1">_xlfn.SWITCH(VLOOKUP($C114,Model!$A$2:$F$22,6,FALSE),8,(VLOOKUP($K114,Lookup!$R$15:$S$23,2,FALSE)/Lookup!$R$2)*VLOOKUP($C114,Model!$A$2:$E$22,5,FALSE)*VLOOKUP($C114,Model!$A$2:$M$22,13,FALSE),(VLOOKUP($K114,Lookup!$R$4:$S$12,2,FALSE)/Lookup!$R$2)*VLOOKUP($C114,Model!$A$2:$E$22,5,FALSE)*VLOOKUP($C114,Model!$A$2:$M$22,13,FALSE))</f>
        <v>#NAME?</v>
      </c>
      <c r="AI114" s="503" t="e">
        <f>(VLOOKUP($L114,Lookup!$V$4:$W$12,2,FALSE)/Lookup!$V$2)*VLOOKUP($C114,Model!$A$2:$E$22,5,FALSE)*VLOOKUP($C114,Model!$A$2:$N$22,14,FALSE)</f>
        <v>#N/A</v>
      </c>
      <c r="AJ114" s="503" t="e">
        <f>(VLOOKUP($M114,Lookup!$X$4:$Y$10,2,FALSE)/Lookup!$X$2)*VLOOKUP($C114,Model!$A$2:$E$22,5,FALSE)*VLOOKUP($C114,Model!$A$2:$O$22,15,FALSE)</f>
        <v>#N/A</v>
      </c>
      <c r="AK114" s="503" t="e">
        <f>(VLOOKUP($N114,Lookup!$Z$4:$AA$13,2,FALSE)/Lookup!$Z$2)*VLOOKUP($C114,Model!$A$2:$E$22,5,FALSE)*VLOOKUP($C114,Model!$A$2:$P$22,16,FALSE)</f>
        <v>#N/A</v>
      </c>
      <c r="AL114" s="503" t="e">
        <f>(VLOOKUP($O114,Lookup!$AB$4:$AC$13,2,FALSE)/Lookup!$AB$2)*VLOOKUP($C114,Model!$A$2:$E$22,5,FALSE)*VLOOKUP($C114,Model!$A$2:$Q$22,17,FALSE)</f>
        <v>#N/A</v>
      </c>
      <c r="AM114" s="503" t="e">
        <f>(VLOOKUP($P114,Lookup!$T$4:$U$8,2,FALSE)/Lookup!$T$2)*VLOOKUP($C114,Model!$A$2:$E$22,5,FALSE)*VLOOKUP($C114,Model!$A$2:$R$22,18,FALSE)</f>
        <v>#N/A</v>
      </c>
      <c r="AN114" s="503" t="e">
        <f>(VLOOKUP($Q114,Lookup!$AD$4:$AE$13,2,FALSE)/Lookup!$AD$2)*VLOOKUP($C114,Model!$A$2:$E$22,5,FALSE)*VLOOKUP($C114,Model!$A$2:$S$22,19,FALSE)</f>
        <v>#N/A</v>
      </c>
      <c r="AO114" s="503" t="e">
        <f>(VLOOKUP($R114,Lookup!$AF$4:$AG$8,2,FALSE)/Lookup!$AF$2)*VLOOKUP($C114,Model!$A$2:$E$22,5,FALSE)*VLOOKUP($C114,Model!$A$2:$T$22,20,FALSE)</f>
        <v>#N/A</v>
      </c>
      <c r="AP114" s="503" t="e">
        <f>(VLOOKUP($S114,Lookup!$AH$4:$AI$9,2,FALSE)/Lookup!$AH$2)*VLOOKUP($C114,Model!$A$2:$E$22,5,FALSE)*VLOOKUP($C114,Model!$A$2:$U$22,21,FALSE)</f>
        <v>#N/A</v>
      </c>
      <c r="AQ114" s="503" t="e">
        <f>(VLOOKUP($T114,Lookup!$AJ$4:$AK$12,2,FALSE)/Lookup!$AJ$2)*VLOOKUP($C114,Model!$A$2:$E$22,5,FALSE)*VLOOKUP($C114,Model!$A$2:$V$22,22,FALSE)</f>
        <v>#N/A</v>
      </c>
    </row>
    <row r="115" spans="1:43" x14ac:dyDescent="0.25">
      <c r="A115" s="69"/>
      <c r="B115" s="69"/>
      <c r="C115" s="69"/>
      <c r="D115" s="69"/>
      <c r="E115" s="69"/>
      <c r="F115" s="69"/>
      <c r="G115" s="69"/>
      <c r="H115" s="69"/>
      <c r="I115" s="70"/>
      <c r="J115" s="69"/>
      <c r="K115" s="69"/>
      <c r="L115" s="69"/>
      <c r="M115" s="69"/>
      <c r="N115" s="69"/>
      <c r="O115" s="72"/>
      <c r="P115" s="69"/>
      <c r="Q115" s="69"/>
      <c r="R115" s="69"/>
      <c r="S115" s="69"/>
      <c r="T115" s="69"/>
      <c r="U115" s="503">
        <f t="shared" ca="1" si="4"/>
        <v>0</v>
      </c>
      <c r="V115" s="508">
        <f t="shared" ca="1" si="3"/>
        <v>0</v>
      </c>
      <c r="W115" s="506"/>
      <c r="X115" s="506"/>
      <c r="Y115" s="506"/>
      <c r="Z115" s="502" t="e">
        <f>VLOOKUP($C115,Model!$A$2:$D$22,2,FALSE)</f>
        <v>#N/A</v>
      </c>
      <c r="AA115" s="503" t="e">
        <f>(VLOOKUP($D115,Lookup!$C$4:$D$36,2,FALSE)/Lookup!$C$2)*VLOOKUP($C115,Model!$A$2:$E$22,5,FALSE)*VLOOKUP($C115,Model!$A$2:$G$22,7,FALSE)</f>
        <v>#N/A</v>
      </c>
      <c r="AB115" s="503" t="e">
        <f>(VLOOKUP($E115,Lookup!$F$4:$G$8,2,FALSE)/Lookup!$F$2)*VLOOKUP($C115,Model!$A$2:$E$22,5,FALSE)*VLOOKUP($C115,Model!$A$2:$H$22,8,FALSE)</f>
        <v>#N/A</v>
      </c>
      <c r="AC115" s="503" t="e">
        <f>(VLOOKUP($F115,Lookup!$H$4:$I$26,2,FALSE)/Lookup!$H$2)*VLOOKUP($C115,Model!$A$2:$E$22,5,FALSE)*VLOOKUP($C115,Model!$A$2:$I$22,9,FALSE)</f>
        <v>#N/A</v>
      </c>
      <c r="AD115" s="503" t="e">
        <f>(VLOOKUP($G115,Lookup!$J$4:$K$34,2,FALSE)/Lookup!$J$2)*VLOOKUP($C115,Model!$A$2:$E$22,5,FALSE)*VLOOKUP($C115,Model!$A$2:$J$22,10,FALSE)</f>
        <v>#N/A</v>
      </c>
      <c r="AE115" s="503" t="e">
        <f>(VLOOKUP($H115,Lookup!$L$4:$M$15,2,FALSE)/Lookup!$L$2)*VLOOKUP($C115,Model!$A$2:$E$22,5,FALSE)*VLOOKUP($C115,Model!$A$2:$K$22,11,FALSE)</f>
        <v>#N/A</v>
      </c>
      <c r="AF115" s="503" t="e">
        <f ca="1">_xlfn.SWITCH(VLOOKUP($C115,Model!$A$2:$F$22,6,FALSE),8,(VLOOKUP($I115,Lookup!$N$17:$O$24,2,FALSE)/Lookup!$L$2)*VLOOKUP($C115,Model!$A$2:$E$22,5,FALSE)*VLOOKUP($C115,Model!$A$2:$K$22,11,FALSE),(VLOOKUP($I115,Lookup!$N$4:$O$15,2,FALSE)/Lookup!$L$2)*VLOOKUP($C115,Model!$A$2:$E$22,5,FALSE)*VLOOKUP($C115,Model!$A$2:$K$22,11,FALSE))</f>
        <v>#NAME?</v>
      </c>
      <c r="AG115" s="503" t="e">
        <f>(VLOOKUP($J115,Lookup!$P$4:$Q$15,2,FALSE)/Lookup!$P$2)*VLOOKUP($C115,Model!$A$2:$E$22,5,FALSE)*VLOOKUP($C115,Model!$A$2:$L$22,12,FALSE)</f>
        <v>#N/A</v>
      </c>
      <c r="AH115" s="503" t="e">
        <f ca="1">_xlfn.SWITCH(VLOOKUP($C115,Model!$A$2:$F$22,6,FALSE),8,(VLOOKUP($K115,Lookup!$R$15:$S$23,2,FALSE)/Lookup!$R$2)*VLOOKUP($C115,Model!$A$2:$E$22,5,FALSE)*VLOOKUP($C115,Model!$A$2:$M$22,13,FALSE),(VLOOKUP($K115,Lookup!$R$4:$S$12,2,FALSE)/Lookup!$R$2)*VLOOKUP($C115,Model!$A$2:$E$22,5,FALSE)*VLOOKUP($C115,Model!$A$2:$M$22,13,FALSE))</f>
        <v>#NAME?</v>
      </c>
      <c r="AI115" s="503" t="e">
        <f>(VLOOKUP($L115,Lookup!$V$4:$W$12,2,FALSE)/Lookup!$V$2)*VLOOKUP($C115,Model!$A$2:$E$22,5,FALSE)*VLOOKUP($C115,Model!$A$2:$N$22,14,FALSE)</f>
        <v>#N/A</v>
      </c>
      <c r="AJ115" s="503" t="e">
        <f>(VLOOKUP($M115,Lookup!$X$4:$Y$10,2,FALSE)/Lookup!$X$2)*VLOOKUP($C115,Model!$A$2:$E$22,5,FALSE)*VLOOKUP($C115,Model!$A$2:$O$22,15,FALSE)</f>
        <v>#N/A</v>
      </c>
      <c r="AK115" s="503" t="e">
        <f>(VLOOKUP($N115,Lookup!$Z$4:$AA$13,2,FALSE)/Lookup!$Z$2)*VLOOKUP($C115,Model!$A$2:$E$22,5,FALSE)*VLOOKUP($C115,Model!$A$2:$P$22,16,FALSE)</f>
        <v>#N/A</v>
      </c>
      <c r="AL115" s="503" t="e">
        <f>(VLOOKUP($O115,Lookup!$AB$4:$AC$13,2,FALSE)/Lookup!$AB$2)*VLOOKUP($C115,Model!$A$2:$E$22,5,FALSE)*VLOOKUP($C115,Model!$A$2:$Q$22,17,FALSE)</f>
        <v>#N/A</v>
      </c>
      <c r="AM115" s="503" t="e">
        <f>(VLOOKUP($P115,Lookup!$T$4:$U$8,2,FALSE)/Lookup!$T$2)*VLOOKUP($C115,Model!$A$2:$E$22,5,FALSE)*VLOOKUP($C115,Model!$A$2:$R$22,18,FALSE)</f>
        <v>#N/A</v>
      </c>
      <c r="AN115" s="503" t="e">
        <f>(VLOOKUP($Q115,Lookup!$AD$4:$AE$13,2,FALSE)/Lookup!$AD$2)*VLOOKUP($C115,Model!$A$2:$E$22,5,FALSE)*VLOOKUP($C115,Model!$A$2:$S$22,19,FALSE)</f>
        <v>#N/A</v>
      </c>
      <c r="AO115" s="503" t="e">
        <f>(VLOOKUP($R115,Lookup!$AF$4:$AG$8,2,FALSE)/Lookup!$AF$2)*VLOOKUP($C115,Model!$A$2:$E$22,5,FALSE)*VLOOKUP($C115,Model!$A$2:$T$22,20,FALSE)</f>
        <v>#N/A</v>
      </c>
      <c r="AP115" s="503" t="e">
        <f>(VLOOKUP($S115,Lookup!$AH$4:$AI$9,2,FALSE)/Lookup!$AH$2)*VLOOKUP($C115,Model!$A$2:$E$22,5,FALSE)*VLOOKUP($C115,Model!$A$2:$U$22,21,FALSE)</f>
        <v>#N/A</v>
      </c>
      <c r="AQ115" s="503" t="e">
        <f>(VLOOKUP($T115,Lookup!$AJ$4:$AK$12,2,FALSE)/Lookup!$AJ$2)*VLOOKUP($C115,Model!$A$2:$E$22,5,FALSE)*VLOOKUP($C115,Model!$A$2:$V$22,22,FALSE)</f>
        <v>#N/A</v>
      </c>
    </row>
    <row r="116" spans="1:43" x14ac:dyDescent="0.25">
      <c r="A116" s="69"/>
      <c r="B116" s="69"/>
      <c r="C116" s="69"/>
      <c r="D116" s="69"/>
      <c r="E116" s="69"/>
      <c r="F116" s="69"/>
      <c r="G116" s="69"/>
      <c r="H116" s="69"/>
      <c r="I116" s="70"/>
      <c r="J116" s="69"/>
      <c r="K116" s="69"/>
      <c r="L116" s="69"/>
      <c r="M116" s="69"/>
      <c r="N116" s="69"/>
      <c r="O116" s="72"/>
      <c r="P116" s="69"/>
      <c r="Q116" s="69"/>
      <c r="R116" s="69"/>
      <c r="S116" s="69"/>
      <c r="T116" s="69"/>
      <c r="U116" s="503">
        <f t="shared" ca="1" si="4"/>
        <v>0</v>
      </c>
      <c r="V116" s="508">
        <f t="shared" ca="1" si="3"/>
        <v>0</v>
      </c>
      <c r="W116" s="506"/>
      <c r="X116" s="506"/>
      <c r="Y116" s="506"/>
      <c r="Z116" s="502" t="e">
        <f>VLOOKUP($C116,Model!$A$2:$D$22,2,FALSE)</f>
        <v>#N/A</v>
      </c>
      <c r="AA116" s="503" t="e">
        <f>(VLOOKUP($D116,Lookup!$C$4:$D$36,2,FALSE)/Lookup!$C$2)*VLOOKUP($C116,Model!$A$2:$E$22,5,FALSE)*VLOOKUP($C116,Model!$A$2:$G$22,7,FALSE)</f>
        <v>#N/A</v>
      </c>
      <c r="AB116" s="503" t="e">
        <f>(VLOOKUP($E116,Lookup!$F$4:$G$8,2,FALSE)/Lookup!$F$2)*VLOOKUP($C116,Model!$A$2:$E$22,5,FALSE)*VLOOKUP($C116,Model!$A$2:$H$22,8,FALSE)</f>
        <v>#N/A</v>
      </c>
      <c r="AC116" s="503" t="e">
        <f>(VLOOKUP($F116,Lookup!$H$4:$I$26,2,FALSE)/Lookup!$H$2)*VLOOKUP($C116,Model!$A$2:$E$22,5,FALSE)*VLOOKUP($C116,Model!$A$2:$I$22,9,FALSE)</f>
        <v>#N/A</v>
      </c>
      <c r="AD116" s="503" t="e">
        <f>(VLOOKUP($G116,Lookup!$J$4:$K$34,2,FALSE)/Lookup!$J$2)*VLOOKUP($C116,Model!$A$2:$E$22,5,FALSE)*VLOOKUP($C116,Model!$A$2:$J$22,10,FALSE)</f>
        <v>#N/A</v>
      </c>
      <c r="AE116" s="503" t="e">
        <f>(VLOOKUP($H116,Lookup!$L$4:$M$15,2,FALSE)/Lookup!$L$2)*VLOOKUP($C116,Model!$A$2:$E$22,5,FALSE)*VLOOKUP($C116,Model!$A$2:$K$22,11,FALSE)</f>
        <v>#N/A</v>
      </c>
      <c r="AF116" s="503" t="e">
        <f ca="1">_xlfn.SWITCH(VLOOKUP($C116,Model!$A$2:$F$22,6,FALSE),8,(VLOOKUP($I116,Lookup!$N$17:$O$24,2,FALSE)/Lookup!$L$2)*VLOOKUP($C116,Model!$A$2:$E$22,5,FALSE)*VLOOKUP($C116,Model!$A$2:$K$22,11,FALSE),(VLOOKUP($I116,Lookup!$N$4:$O$15,2,FALSE)/Lookup!$L$2)*VLOOKUP($C116,Model!$A$2:$E$22,5,FALSE)*VLOOKUP($C116,Model!$A$2:$K$22,11,FALSE))</f>
        <v>#NAME?</v>
      </c>
      <c r="AG116" s="503" t="e">
        <f>(VLOOKUP($J116,Lookup!$P$4:$Q$15,2,FALSE)/Lookup!$P$2)*VLOOKUP($C116,Model!$A$2:$E$22,5,FALSE)*VLOOKUP($C116,Model!$A$2:$L$22,12,FALSE)</f>
        <v>#N/A</v>
      </c>
      <c r="AH116" s="503" t="e">
        <f ca="1">_xlfn.SWITCH(VLOOKUP($C116,Model!$A$2:$F$22,6,FALSE),8,(VLOOKUP($K116,Lookup!$R$15:$S$23,2,FALSE)/Lookup!$R$2)*VLOOKUP($C116,Model!$A$2:$E$22,5,FALSE)*VLOOKUP($C116,Model!$A$2:$M$22,13,FALSE),(VLOOKUP($K116,Lookup!$R$4:$S$12,2,FALSE)/Lookup!$R$2)*VLOOKUP($C116,Model!$A$2:$E$22,5,FALSE)*VLOOKUP($C116,Model!$A$2:$M$22,13,FALSE))</f>
        <v>#NAME?</v>
      </c>
      <c r="AI116" s="503" t="e">
        <f>(VLOOKUP($L116,Lookup!$V$4:$W$12,2,FALSE)/Lookup!$V$2)*VLOOKUP($C116,Model!$A$2:$E$22,5,FALSE)*VLOOKUP($C116,Model!$A$2:$N$22,14,FALSE)</f>
        <v>#N/A</v>
      </c>
      <c r="AJ116" s="503" t="e">
        <f>(VLOOKUP($M116,Lookup!$X$4:$Y$10,2,FALSE)/Lookup!$X$2)*VLOOKUP($C116,Model!$A$2:$E$22,5,FALSE)*VLOOKUP($C116,Model!$A$2:$O$22,15,FALSE)</f>
        <v>#N/A</v>
      </c>
      <c r="AK116" s="503" t="e">
        <f>(VLOOKUP($N116,Lookup!$Z$4:$AA$13,2,FALSE)/Lookup!$Z$2)*VLOOKUP($C116,Model!$A$2:$E$22,5,FALSE)*VLOOKUP($C116,Model!$A$2:$P$22,16,FALSE)</f>
        <v>#N/A</v>
      </c>
      <c r="AL116" s="503" t="e">
        <f>(VLOOKUP($O116,Lookup!$AB$4:$AC$13,2,FALSE)/Lookup!$AB$2)*VLOOKUP($C116,Model!$A$2:$E$22,5,FALSE)*VLOOKUP($C116,Model!$A$2:$Q$22,17,FALSE)</f>
        <v>#N/A</v>
      </c>
      <c r="AM116" s="503" t="e">
        <f>(VLOOKUP($P116,Lookup!$T$4:$U$8,2,FALSE)/Lookup!$T$2)*VLOOKUP($C116,Model!$A$2:$E$22,5,FALSE)*VLOOKUP($C116,Model!$A$2:$R$22,18,FALSE)</f>
        <v>#N/A</v>
      </c>
      <c r="AN116" s="503" t="e">
        <f>(VLOOKUP($Q116,Lookup!$AD$4:$AE$13,2,FALSE)/Lookup!$AD$2)*VLOOKUP($C116,Model!$A$2:$E$22,5,FALSE)*VLOOKUP($C116,Model!$A$2:$S$22,19,FALSE)</f>
        <v>#N/A</v>
      </c>
      <c r="AO116" s="503" t="e">
        <f>(VLOOKUP($R116,Lookup!$AF$4:$AG$8,2,FALSE)/Lookup!$AF$2)*VLOOKUP($C116,Model!$A$2:$E$22,5,FALSE)*VLOOKUP($C116,Model!$A$2:$T$22,20,FALSE)</f>
        <v>#N/A</v>
      </c>
      <c r="AP116" s="503" t="e">
        <f>(VLOOKUP($S116,Lookup!$AH$4:$AI$9,2,FALSE)/Lookup!$AH$2)*VLOOKUP($C116,Model!$A$2:$E$22,5,FALSE)*VLOOKUP($C116,Model!$A$2:$U$22,21,FALSE)</f>
        <v>#N/A</v>
      </c>
      <c r="AQ116" s="503" t="e">
        <f>(VLOOKUP($T116,Lookup!$AJ$4:$AK$12,2,FALSE)/Lookup!$AJ$2)*VLOOKUP($C116,Model!$A$2:$E$22,5,FALSE)*VLOOKUP($C116,Model!$A$2:$V$22,22,FALSE)</f>
        <v>#N/A</v>
      </c>
    </row>
    <row r="117" spans="1:43" x14ac:dyDescent="0.25">
      <c r="A117" s="69"/>
      <c r="B117" s="69"/>
      <c r="C117" s="69"/>
      <c r="D117" s="69"/>
      <c r="E117" s="69"/>
      <c r="F117" s="69"/>
      <c r="G117" s="69"/>
      <c r="H117" s="69"/>
      <c r="I117" s="70"/>
      <c r="J117" s="69"/>
      <c r="K117" s="69"/>
      <c r="L117" s="69"/>
      <c r="M117" s="69"/>
      <c r="N117" s="69"/>
      <c r="O117" s="72"/>
      <c r="P117" s="69"/>
      <c r="Q117" s="69"/>
      <c r="R117" s="69"/>
      <c r="S117" s="69"/>
      <c r="T117" s="69"/>
      <c r="U117" s="503">
        <f t="shared" ca="1" si="4"/>
        <v>0</v>
      </c>
      <c r="V117" s="508">
        <f t="shared" ca="1" si="3"/>
        <v>0</v>
      </c>
      <c r="W117" s="506"/>
      <c r="X117" s="506"/>
      <c r="Y117" s="506"/>
      <c r="Z117" s="502" t="e">
        <f>VLOOKUP($C117,Model!$A$2:$D$22,2,FALSE)</f>
        <v>#N/A</v>
      </c>
      <c r="AA117" s="503" t="e">
        <f>(VLOOKUP($D117,Lookup!$C$4:$D$36,2,FALSE)/Lookup!$C$2)*VLOOKUP($C117,Model!$A$2:$E$22,5,FALSE)*VLOOKUP($C117,Model!$A$2:$G$22,7,FALSE)</f>
        <v>#N/A</v>
      </c>
      <c r="AB117" s="503" t="e">
        <f>(VLOOKUP($E117,Lookup!$F$4:$G$8,2,FALSE)/Lookup!$F$2)*VLOOKUP($C117,Model!$A$2:$E$22,5,FALSE)*VLOOKUP($C117,Model!$A$2:$H$22,8,FALSE)</f>
        <v>#N/A</v>
      </c>
      <c r="AC117" s="503" t="e">
        <f>(VLOOKUP($F117,Lookup!$H$4:$I$26,2,FALSE)/Lookup!$H$2)*VLOOKUP($C117,Model!$A$2:$E$22,5,FALSE)*VLOOKUP($C117,Model!$A$2:$I$22,9,FALSE)</f>
        <v>#N/A</v>
      </c>
      <c r="AD117" s="503" t="e">
        <f>(VLOOKUP($G117,Lookup!$J$4:$K$34,2,FALSE)/Lookup!$J$2)*VLOOKUP($C117,Model!$A$2:$E$22,5,FALSE)*VLOOKUP($C117,Model!$A$2:$J$22,10,FALSE)</f>
        <v>#N/A</v>
      </c>
      <c r="AE117" s="503" t="e">
        <f>(VLOOKUP($H117,Lookup!$L$4:$M$15,2,FALSE)/Lookup!$L$2)*VLOOKUP($C117,Model!$A$2:$E$22,5,FALSE)*VLOOKUP($C117,Model!$A$2:$K$22,11,FALSE)</f>
        <v>#N/A</v>
      </c>
      <c r="AF117" s="503" t="e">
        <f ca="1">_xlfn.SWITCH(VLOOKUP($C117,Model!$A$2:$F$22,6,FALSE),8,(VLOOKUP($I117,Lookup!$N$17:$O$24,2,FALSE)/Lookup!$L$2)*VLOOKUP($C117,Model!$A$2:$E$22,5,FALSE)*VLOOKUP($C117,Model!$A$2:$K$22,11,FALSE),(VLOOKUP($I117,Lookup!$N$4:$O$15,2,FALSE)/Lookup!$L$2)*VLOOKUP($C117,Model!$A$2:$E$22,5,FALSE)*VLOOKUP($C117,Model!$A$2:$K$22,11,FALSE))</f>
        <v>#NAME?</v>
      </c>
      <c r="AG117" s="503" t="e">
        <f>(VLOOKUP($J117,Lookup!$P$4:$Q$15,2,FALSE)/Lookup!$P$2)*VLOOKUP($C117,Model!$A$2:$E$22,5,FALSE)*VLOOKUP($C117,Model!$A$2:$L$22,12,FALSE)</f>
        <v>#N/A</v>
      </c>
      <c r="AH117" s="503" t="e">
        <f ca="1">_xlfn.SWITCH(VLOOKUP($C117,Model!$A$2:$F$22,6,FALSE),8,(VLOOKUP($K117,Lookup!$R$15:$S$23,2,FALSE)/Lookup!$R$2)*VLOOKUP($C117,Model!$A$2:$E$22,5,FALSE)*VLOOKUP($C117,Model!$A$2:$M$22,13,FALSE),(VLOOKUP($K117,Lookup!$R$4:$S$12,2,FALSE)/Lookup!$R$2)*VLOOKUP($C117,Model!$A$2:$E$22,5,FALSE)*VLOOKUP($C117,Model!$A$2:$M$22,13,FALSE))</f>
        <v>#NAME?</v>
      </c>
      <c r="AI117" s="503" t="e">
        <f>(VLOOKUP($L117,Lookup!$V$4:$W$12,2,FALSE)/Lookup!$V$2)*VLOOKUP($C117,Model!$A$2:$E$22,5,FALSE)*VLOOKUP($C117,Model!$A$2:$N$22,14,FALSE)</f>
        <v>#N/A</v>
      </c>
      <c r="AJ117" s="503" t="e">
        <f>(VLOOKUP($M117,Lookup!$X$4:$Y$10,2,FALSE)/Lookup!$X$2)*VLOOKUP($C117,Model!$A$2:$E$22,5,FALSE)*VLOOKUP($C117,Model!$A$2:$O$22,15,FALSE)</f>
        <v>#N/A</v>
      </c>
      <c r="AK117" s="503" t="e">
        <f>(VLOOKUP($N117,Lookup!$Z$4:$AA$13,2,FALSE)/Lookup!$Z$2)*VLOOKUP($C117,Model!$A$2:$E$22,5,FALSE)*VLOOKUP($C117,Model!$A$2:$P$22,16,FALSE)</f>
        <v>#N/A</v>
      </c>
      <c r="AL117" s="503" t="e">
        <f>(VLOOKUP($O117,Lookup!$AB$4:$AC$13,2,FALSE)/Lookup!$AB$2)*VLOOKUP($C117,Model!$A$2:$E$22,5,FALSE)*VLOOKUP($C117,Model!$A$2:$Q$22,17,FALSE)</f>
        <v>#N/A</v>
      </c>
      <c r="AM117" s="503" t="e">
        <f>(VLOOKUP($P117,Lookup!$T$4:$U$8,2,FALSE)/Lookup!$T$2)*VLOOKUP($C117,Model!$A$2:$E$22,5,FALSE)*VLOOKUP($C117,Model!$A$2:$R$22,18,FALSE)</f>
        <v>#N/A</v>
      </c>
      <c r="AN117" s="503" t="e">
        <f>(VLOOKUP($Q117,Lookup!$AD$4:$AE$13,2,FALSE)/Lookup!$AD$2)*VLOOKUP($C117,Model!$A$2:$E$22,5,FALSE)*VLOOKUP($C117,Model!$A$2:$S$22,19,FALSE)</f>
        <v>#N/A</v>
      </c>
      <c r="AO117" s="503" t="e">
        <f>(VLOOKUP($R117,Lookup!$AF$4:$AG$8,2,FALSE)/Lookup!$AF$2)*VLOOKUP($C117,Model!$A$2:$E$22,5,FALSE)*VLOOKUP($C117,Model!$A$2:$T$22,20,FALSE)</f>
        <v>#N/A</v>
      </c>
      <c r="AP117" s="503" t="e">
        <f>(VLOOKUP($S117,Lookup!$AH$4:$AI$9,2,FALSE)/Lookup!$AH$2)*VLOOKUP($C117,Model!$A$2:$E$22,5,FALSE)*VLOOKUP($C117,Model!$A$2:$U$22,21,FALSE)</f>
        <v>#N/A</v>
      </c>
      <c r="AQ117" s="503" t="e">
        <f>(VLOOKUP($T117,Lookup!$AJ$4:$AK$12,2,FALSE)/Lookup!$AJ$2)*VLOOKUP($C117,Model!$A$2:$E$22,5,FALSE)*VLOOKUP($C117,Model!$A$2:$V$22,22,FALSE)</f>
        <v>#N/A</v>
      </c>
    </row>
    <row r="118" spans="1:43" x14ac:dyDescent="0.25">
      <c r="A118" s="69"/>
      <c r="B118" s="69"/>
      <c r="C118" s="69"/>
      <c r="D118" s="69"/>
      <c r="E118" s="69"/>
      <c r="F118" s="69"/>
      <c r="G118" s="69"/>
      <c r="H118" s="69"/>
      <c r="I118" s="70"/>
      <c r="J118" s="69"/>
      <c r="K118" s="69"/>
      <c r="L118" s="69"/>
      <c r="M118" s="69"/>
      <c r="N118" s="69"/>
      <c r="O118" s="72"/>
      <c r="P118" s="69"/>
      <c r="Q118" s="69"/>
      <c r="R118" s="69"/>
      <c r="S118" s="69"/>
      <c r="T118" s="69"/>
      <c r="U118" s="503">
        <f t="shared" ca="1" si="4"/>
        <v>0</v>
      </c>
      <c r="V118" s="508">
        <f t="shared" ca="1" si="3"/>
        <v>0</v>
      </c>
      <c r="W118" s="506"/>
      <c r="X118" s="506"/>
      <c r="Y118" s="506"/>
      <c r="Z118" s="502" t="e">
        <f>VLOOKUP($C118,Model!$A$2:$D$22,2,FALSE)</f>
        <v>#N/A</v>
      </c>
      <c r="AA118" s="503" t="e">
        <f>(VLOOKUP($D118,Lookup!$C$4:$D$36,2,FALSE)/Lookup!$C$2)*VLOOKUP($C118,Model!$A$2:$E$22,5,FALSE)*VLOOKUP($C118,Model!$A$2:$G$22,7,FALSE)</f>
        <v>#N/A</v>
      </c>
      <c r="AB118" s="503" t="e">
        <f>(VLOOKUP($E118,Lookup!$F$4:$G$8,2,FALSE)/Lookup!$F$2)*VLOOKUP($C118,Model!$A$2:$E$22,5,FALSE)*VLOOKUP($C118,Model!$A$2:$H$22,8,FALSE)</f>
        <v>#N/A</v>
      </c>
      <c r="AC118" s="503" t="e">
        <f>(VLOOKUP($F118,Lookup!$H$4:$I$26,2,FALSE)/Lookup!$H$2)*VLOOKUP($C118,Model!$A$2:$E$22,5,FALSE)*VLOOKUP($C118,Model!$A$2:$I$22,9,FALSE)</f>
        <v>#N/A</v>
      </c>
      <c r="AD118" s="503" t="e">
        <f>(VLOOKUP($G118,Lookup!$J$4:$K$34,2,FALSE)/Lookup!$J$2)*VLOOKUP($C118,Model!$A$2:$E$22,5,FALSE)*VLOOKUP($C118,Model!$A$2:$J$22,10,FALSE)</f>
        <v>#N/A</v>
      </c>
      <c r="AE118" s="503" t="e">
        <f>(VLOOKUP($H118,Lookup!$L$4:$M$15,2,FALSE)/Lookup!$L$2)*VLOOKUP($C118,Model!$A$2:$E$22,5,FALSE)*VLOOKUP($C118,Model!$A$2:$K$22,11,FALSE)</f>
        <v>#N/A</v>
      </c>
      <c r="AF118" s="503" t="e">
        <f ca="1">_xlfn.SWITCH(VLOOKUP($C118,Model!$A$2:$F$22,6,FALSE),8,(VLOOKUP($I118,Lookup!$N$17:$O$24,2,FALSE)/Lookup!$L$2)*VLOOKUP($C118,Model!$A$2:$E$22,5,FALSE)*VLOOKUP($C118,Model!$A$2:$K$22,11,FALSE),(VLOOKUP($I118,Lookup!$N$4:$O$15,2,FALSE)/Lookup!$L$2)*VLOOKUP($C118,Model!$A$2:$E$22,5,FALSE)*VLOOKUP($C118,Model!$A$2:$K$22,11,FALSE))</f>
        <v>#NAME?</v>
      </c>
      <c r="AG118" s="503" t="e">
        <f>(VLOOKUP($J118,Lookup!$P$4:$Q$15,2,FALSE)/Lookup!$P$2)*VLOOKUP($C118,Model!$A$2:$E$22,5,FALSE)*VLOOKUP($C118,Model!$A$2:$L$22,12,FALSE)</f>
        <v>#N/A</v>
      </c>
      <c r="AH118" s="503" t="e">
        <f ca="1">_xlfn.SWITCH(VLOOKUP($C118,Model!$A$2:$F$22,6,FALSE),8,(VLOOKUP($K118,Lookup!$R$15:$S$23,2,FALSE)/Lookup!$R$2)*VLOOKUP($C118,Model!$A$2:$E$22,5,FALSE)*VLOOKUP($C118,Model!$A$2:$M$22,13,FALSE),(VLOOKUP($K118,Lookup!$R$4:$S$12,2,FALSE)/Lookup!$R$2)*VLOOKUP($C118,Model!$A$2:$E$22,5,FALSE)*VLOOKUP($C118,Model!$A$2:$M$22,13,FALSE))</f>
        <v>#NAME?</v>
      </c>
      <c r="AI118" s="503" t="e">
        <f>(VLOOKUP($L118,Lookup!$V$4:$W$12,2,FALSE)/Lookup!$V$2)*VLOOKUP($C118,Model!$A$2:$E$22,5,FALSE)*VLOOKUP($C118,Model!$A$2:$N$22,14,FALSE)</f>
        <v>#N/A</v>
      </c>
      <c r="AJ118" s="503" t="e">
        <f>(VLOOKUP($M118,Lookup!$X$4:$Y$10,2,FALSE)/Lookup!$X$2)*VLOOKUP($C118,Model!$A$2:$E$22,5,FALSE)*VLOOKUP($C118,Model!$A$2:$O$22,15,FALSE)</f>
        <v>#N/A</v>
      </c>
      <c r="AK118" s="503" t="e">
        <f>(VLOOKUP($N118,Lookup!$Z$4:$AA$13,2,FALSE)/Lookup!$Z$2)*VLOOKUP($C118,Model!$A$2:$E$22,5,FALSE)*VLOOKUP($C118,Model!$A$2:$P$22,16,FALSE)</f>
        <v>#N/A</v>
      </c>
      <c r="AL118" s="503" t="e">
        <f>(VLOOKUP($O118,Lookup!$AB$4:$AC$13,2,FALSE)/Lookup!$AB$2)*VLOOKUP($C118,Model!$A$2:$E$22,5,FALSE)*VLOOKUP($C118,Model!$A$2:$Q$22,17,FALSE)</f>
        <v>#N/A</v>
      </c>
      <c r="AM118" s="503" t="e">
        <f>(VLOOKUP($P118,Lookup!$T$4:$U$8,2,FALSE)/Lookup!$T$2)*VLOOKUP($C118,Model!$A$2:$E$22,5,FALSE)*VLOOKUP($C118,Model!$A$2:$R$22,18,FALSE)</f>
        <v>#N/A</v>
      </c>
      <c r="AN118" s="503" t="e">
        <f>(VLOOKUP($Q118,Lookup!$AD$4:$AE$13,2,FALSE)/Lookup!$AD$2)*VLOOKUP($C118,Model!$A$2:$E$22,5,FALSE)*VLOOKUP($C118,Model!$A$2:$S$22,19,FALSE)</f>
        <v>#N/A</v>
      </c>
      <c r="AO118" s="503" t="e">
        <f>(VLOOKUP($R118,Lookup!$AF$4:$AG$8,2,FALSE)/Lookup!$AF$2)*VLOOKUP($C118,Model!$A$2:$E$22,5,FALSE)*VLOOKUP($C118,Model!$A$2:$T$22,20,FALSE)</f>
        <v>#N/A</v>
      </c>
      <c r="AP118" s="503" t="e">
        <f>(VLOOKUP($S118,Lookup!$AH$4:$AI$9,2,FALSE)/Lookup!$AH$2)*VLOOKUP($C118,Model!$A$2:$E$22,5,FALSE)*VLOOKUP($C118,Model!$A$2:$U$22,21,FALSE)</f>
        <v>#N/A</v>
      </c>
      <c r="AQ118" s="503" t="e">
        <f>(VLOOKUP($T118,Lookup!$AJ$4:$AK$12,2,FALSE)/Lookup!$AJ$2)*VLOOKUP($C118,Model!$A$2:$E$22,5,FALSE)*VLOOKUP($C118,Model!$A$2:$V$22,22,FALSE)</f>
        <v>#N/A</v>
      </c>
    </row>
    <row r="119" spans="1:43" x14ac:dyDescent="0.25">
      <c r="A119" s="69"/>
      <c r="B119" s="69"/>
      <c r="C119" s="69"/>
      <c r="D119" s="69"/>
      <c r="E119" s="69"/>
      <c r="F119" s="69"/>
      <c r="G119" s="69"/>
      <c r="H119" s="69"/>
      <c r="I119" s="70"/>
      <c r="J119" s="69"/>
      <c r="K119" s="69"/>
      <c r="L119" s="69"/>
      <c r="M119" s="69"/>
      <c r="N119" s="69"/>
      <c r="O119" s="72"/>
      <c r="P119" s="69"/>
      <c r="Q119" s="69"/>
      <c r="R119" s="69"/>
      <c r="S119" s="69"/>
      <c r="T119" s="69"/>
      <c r="U119" s="503">
        <f t="shared" ca="1" si="4"/>
        <v>0</v>
      </c>
      <c r="V119" s="508">
        <f t="shared" ca="1" si="3"/>
        <v>0</v>
      </c>
      <c r="W119" s="506"/>
      <c r="X119" s="506"/>
      <c r="Y119" s="506"/>
      <c r="Z119" s="502" t="e">
        <f>VLOOKUP($C119,Model!$A$2:$D$22,2,FALSE)</f>
        <v>#N/A</v>
      </c>
      <c r="AA119" s="503" t="e">
        <f>(VLOOKUP($D119,Lookup!$C$4:$D$36,2,FALSE)/Lookup!$C$2)*VLOOKUP($C119,Model!$A$2:$E$22,5,FALSE)*VLOOKUP($C119,Model!$A$2:$G$22,7,FALSE)</f>
        <v>#N/A</v>
      </c>
      <c r="AB119" s="503" t="e">
        <f>(VLOOKUP($E119,Lookup!$F$4:$G$8,2,FALSE)/Lookup!$F$2)*VLOOKUP($C119,Model!$A$2:$E$22,5,FALSE)*VLOOKUP($C119,Model!$A$2:$H$22,8,FALSE)</f>
        <v>#N/A</v>
      </c>
      <c r="AC119" s="503" t="e">
        <f>(VLOOKUP($F119,Lookup!$H$4:$I$26,2,FALSE)/Lookup!$H$2)*VLOOKUP($C119,Model!$A$2:$E$22,5,FALSE)*VLOOKUP($C119,Model!$A$2:$I$22,9,FALSE)</f>
        <v>#N/A</v>
      </c>
      <c r="AD119" s="503" t="e">
        <f>(VLOOKUP($G119,Lookup!$J$4:$K$34,2,FALSE)/Lookup!$J$2)*VLOOKUP($C119,Model!$A$2:$E$22,5,FALSE)*VLOOKUP($C119,Model!$A$2:$J$22,10,FALSE)</f>
        <v>#N/A</v>
      </c>
      <c r="AE119" s="503" t="e">
        <f>(VLOOKUP($H119,Lookup!$L$4:$M$15,2,FALSE)/Lookup!$L$2)*VLOOKUP($C119,Model!$A$2:$E$22,5,FALSE)*VLOOKUP($C119,Model!$A$2:$K$22,11,FALSE)</f>
        <v>#N/A</v>
      </c>
      <c r="AF119" s="503" t="e">
        <f ca="1">_xlfn.SWITCH(VLOOKUP($C119,Model!$A$2:$F$22,6,FALSE),8,(VLOOKUP($I119,Lookup!$N$17:$O$24,2,FALSE)/Lookup!$L$2)*VLOOKUP($C119,Model!$A$2:$E$22,5,FALSE)*VLOOKUP($C119,Model!$A$2:$K$22,11,FALSE),(VLOOKUP($I119,Lookup!$N$4:$O$15,2,FALSE)/Lookup!$L$2)*VLOOKUP($C119,Model!$A$2:$E$22,5,FALSE)*VLOOKUP($C119,Model!$A$2:$K$22,11,FALSE))</f>
        <v>#NAME?</v>
      </c>
      <c r="AG119" s="503" t="e">
        <f>(VLOOKUP($J119,Lookup!$P$4:$Q$15,2,FALSE)/Lookup!$P$2)*VLOOKUP($C119,Model!$A$2:$E$22,5,FALSE)*VLOOKUP($C119,Model!$A$2:$L$22,12,FALSE)</f>
        <v>#N/A</v>
      </c>
      <c r="AH119" s="503" t="e">
        <f ca="1">_xlfn.SWITCH(VLOOKUP($C119,Model!$A$2:$F$22,6,FALSE),8,(VLOOKUP($K119,Lookup!$R$15:$S$23,2,FALSE)/Lookup!$R$2)*VLOOKUP($C119,Model!$A$2:$E$22,5,FALSE)*VLOOKUP($C119,Model!$A$2:$M$22,13,FALSE),(VLOOKUP($K119,Lookup!$R$4:$S$12,2,FALSE)/Lookup!$R$2)*VLOOKUP($C119,Model!$A$2:$E$22,5,FALSE)*VLOOKUP($C119,Model!$A$2:$M$22,13,FALSE))</f>
        <v>#NAME?</v>
      </c>
      <c r="AI119" s="503" t="e">
        <f>(VLOOKUP($L119,Lookup!$V$4:$W$12,2,FALSE)/Lookup!$V$2)*VLOOKUP($C119,Model!$A$2:$E$22,5,FALSE)*VLOOKUP($C119,Model!$A$2:$N$22,14,FALSE)</f>
        <v>#N/A</v>
      </c>
      <c r="AJ119" s="503" t="e">
        <f>(VLOOKUP($M119,Lookup!$X$4:$Y$10,2,FALSE)/Lookup!$X$2)*VLOOKUP($C119,Model!$A$2:$E$22,5,FALSE)*VLOOKUP($C119,Model!$A$2:$O$22,15,FALSE)</f>
        <v>#N/A</v>
      </c>
      <c r="AK119" s="503" t="e">
        <f>(VLOOKUP($N119,Lookup!$Z$4:$AA$13,2,FALSE)/Lookup!$Z$2)*VLOOKUP($C119,Model!$A$2:$E$22,5,FALSE)*VLOOKUP($C119,Model!$A$2:$P$22,16,FALSE)</f>
        <v>#N/A</v>
      </c>
      <c r="AL119" s="503" t="e">
        <f>(VLOOKUP($O119,Lookup!$AB$4:$AC$13,2,FALSE)/Lookup!$AB$2)*VLOOKUP($C119,Model!$A$2:$E$22,5,FALSE)*VLOOKUP($C119,Model!$A$2:$Q$22,17,FALSE)</f>
        <v>#N/A</v>
      </c>
      <c r="AM119" s="503" t="e">
        <f>(VLOOKUP($P119,Lookup!$T$4:$U$8,2,FALSE)/Lookup!$T$2)*VLOOKUP($C119,Model!$A$2:$E$22,5,FALSE)*VLOOKUP($C119,Model!$A$2:$R$22,18,FALSE)</f>
        <v>#N/A</v>
      </c>
      <c r="AN119" s="503" t="e">
        <f>(VLOOKUP($Q119,Lookup!$AD$4:$AE$13,2,FALSE)/Lookup!$AD$2)*VLOOKUP($C119,Model!$A$2:$E$22,5,FALSE)*VLOOKUP($C119,Model!$A$2:$S$22,19,FALSE)</f>
        <v>#N/A</v>
      </c>
      <c r="AO119" s="503" t="e">
        <f>(VLOOKUP($R119,Lookup!$AF$4:$AG$8,2,FALSE)/Lookup!$AF$2)*VLOOKUP($C119,Model!$A$2:$E$22,5,FALSE)*VLOOKUP($C119,Model!$A$2:$T$22,20,FALSE)</f>
        <v>#N/A</v>
      </c>
      <c r="AP119" s="503" t="e">
        <f>(VLOOKUP($S119,Lookup!$AH$4:$AI$9,2,FALSE)/Lookup!$AH$2)*VLOOKUP($C119,Model!$A$2:$E$22,5,FALSE)*VLOOKUP($C119,Model!$A$2:$U$22,21,FALSE)</f>
        <v>#N/A</v>
      </c>
      <c r="AQ119" s="503" t="e">
        <f>(VLOOKUP($T119,Lookup!$AJ$4:$AK$12,2,FALSE)/Lookup!$AJ$2)*VLOOKUP($C119,Model!$A$2:$E$22,5,FALSE)*VLOOKUP($C119,Model!$A$2:$V$22,22,FALSE)</f>
        <v>#N/A</v>
      </c>
    </row>
    <row r="120" spans="1:43" x14ac:dyDescent="0.25">
      <c r="A120" s="69"/>
      <c r="B120" s="69"/>
      <c r="C120" s="69"/>
      <c r="D120" s="69"/>
      <c r="E120" s="69"/>
      <c r="F120" s="69"/>
      <c r="G120" s="69"/>
      <c r="H120" s="69"/>
      <c r="I120" s="70"/>
      <c r="J120" s="69"/>
      <c r="K120" s="69"/>
      <c r="L120" s="69"/>
      <c r="M120" s="69"/>
      <c r="N120" s="69"/>
      <c r="O120" s="72"/>
      <c r="P120" s="69"/>
      <c r="Q120" s="69"/>
      <c r="R120" s="69"/>
      <c r="S120" s="69"/>
      <c r="T120" s="69"/>
      <c r="U120" s="503">
        <f t="shared" ca="1" si="4"/>
        <v>0</v>
      </c>
      <c r="V120" s="508">
        <f t="shared" ca="1" si="3"/>
        <v>0</v>
      </c>
      <c r="W120" s="506"/>
      <c r="X120" s="506"/>
      <c r="Y120" s="506"/>
      <c r="Z120" s="502" t="e">
        <f>VLOOKUP($C120,Model!$A$2:$D$22,2,FALSE)</f>
        <v>#N/A</v>
      </c>
      <c r="AA120" s="503" t="e">
        <f>(VLOOKUP($D120,Lookup!$C$4:$D$36,2,FALSE)/Lookup!$C$2)*VLOOKUP($C120,Model!$A$2:$E$22,5,FALSE)*VLOOKUP($C120,Model!$A$2:$G$22,7,FALSE)</f>
        <v>#N/A</v>
      </c>
      <c r="AB120" s="503" t="e">
        <f>(VLOOKUP($E120,Lookup!$F$4:$G$8,2,FALSE)/Lookup!$F$2)*VLOOKUP($C120,Model!$A$2:$E$22,5,FALSE)*VLOOKUP($C120,Model!$A$2:$H$22,8,FALSE)</f>
        <v>#N/A</v>
      </c>
      <c r="AC120" s="503" t="e">
        <f>(VLOOKUP($F120,Lookup!$H$4:$I$26,2,FALSE)/Lookup!$H$2)*VLOOKUP($C120,Model!$A$2:$E$22,5,FALSE)*VLOOKUP($C120,Model!$A$2:$I$22,9,FALSE)</f>
        <v>#N/A</v>
      </c>
      <c r="AD120" s="503" t="e">
        <f>(VLOOKUP($G120,Lookup!$J$4:$K$34,2,FALSE)/Lookup!$J$2)*VLOOKUP($C120,Model!$A$2:$E$22,5,FALSE)*VLOOKUP($C120,Model!$A$2:$J$22,10,FALSE)</f>
        <v>#N/A</v>
      </c>
      <c r="AE120" s="503" t="e">
        <f>(VLOOKUP($H120,Lookup!$L$4:$M$15,2,FALSE)/Lookup!$L$2)*VLOOKUP($C120,Model!$A$2:$E$22,5,FALSE)*VLOOKUP($C120,Model!$A$2:$K$22,11,FALSE)</f>
        <v>#N/A</v>
      </c>
      <c r="AF120" s="503" t="e">
        <f ca="1">_xlfn.SWITCH(VLOOKUP($C120,Model!$A$2:$F$22,6,FALSE),8,(VLOOKUP($I120,Lookup!$N$17:$O$24,2,FALSE)/Lookup!$L$2)*VLOOKUP($C120,Model!$A$2:$E$22,5,FALSE)*VLOOKUP($C120,Model!$A$2:$K$22,11,FALSE),(VLOOKUP($I120,Lookup!$N$4:$O$15,2,FALSE)/Lookup!$L$2)*VLOOKUP($C120,Model!$A$2:$E$22,5,FALSE)*VLOOKUP($C120,Model!$A$2:$K$22,11,FALSE))</f>
        <v>#NAME?</v>
      </c>
      <c r="AG120" s="503" t="e">
        <f>(VLOOKUP($J120,Lookup!$P$4:$Q$15,2,FALSE)/Lookup!$P$2)*VLOOKUP($C120,Model!$A$2:$E$22,5,FALSE)*VLOOKUP($C120,Model!$A$2:$L$22,12,FALSE)</f>
        <v>#N/A</v>
      </c>
      <c r="AH120" s="503" t="e">
        <f ca="1">_xlfn.SWITCH(VLOOKUP($C120,Model!$A$2:$F$22,6,FALSE),8,(VLOOKUP($K120,Lookup!$R$15:$S$23,2,FALSE)/Lookup!$R$2)*VLOOKUP($C120,Model!$A$2:$E$22,5,FALSE)*VLOOKUP($C120,Model!$A$2:$M$22,13,FALSE),(VLOOKUP($K120,Lookup!$R$4:$S$12,2,FALSE)/Lookup!$R$2)*VLOOKUP($C120,Model!$A$2:$E$22,5,FALSE)*VLOOKUP($C120,Model!$A$2:$M$22,13,FALSE))</f>
        <v>#NAME?</v>
      </c>
      <c r="AI120" s="503" t="e">
        <f>(VLOOKUP($L120,Lookup!$V$4:$W$12,2,FALSE)/Lookup!$V$2)*VLOOKUP($C120,Model!$A$2:$E$22,5,FALSE)*VLOOKUP($C120,Model!$A$2:$N$22,14,FALSE)</f>
        <v>#N/A</v>
      </c>
      <c r="AJ120" s="503" t="e">
        <f>(VLOOKUP($M120,Lookup!$X$4:$Y$10,2,FALSE)/Lookup!$X$2)*VLOOKUP($C120,Model!$A$2:$E$22,5,FALSE)*VLOOKUP($C120,Model!$A$2:$O$22,15,FALSE)</f>
        <v>#N/A</v>
      </c>
      <c r="AK120" s="503" t="e">
        <f>(VLOOKUP($N120,Lookup!$Z$4:$AA$13,2,FALSE)/Lookup!$Z$2)*VLOOKUP($C120,Model!$A$2:$E$22,5,FALSE)*VLOOKUP($C120,Model!$A$2:$P$22,16,FALSE)</f>
        <v>#N/A</v>
      </c>
      <c r="AL120" s="503" t="e">
        <f>(VLOOKUP($O120,Lookup!$AB$4:$AC$13,2,FALSE)/Lookup!$AB$2)*VLOOKUP($C120,Model!$A$2:$E$22,5,FALSE)*VLOOKUP($C120,Model!$A$2:$Q$22,17,FALSE)</f>
        <v>#N/A</v>
      </c>
      <c r="AM120" s="503" t="e">
        <f>(VLOOKUP($P120,Lookup!$T$4:$U$8,2,FALSE)/Lookup!$T$2)*VLOOKUP($C120,Model!$A$2:$E$22,5,FALSE)*VLOOKUP($C120,Model!$A$2:$R$22,18,FALSE)</f>
        <v>#N/A</v>
      </c>
      <c r="AN120" s="503" t="e">
        <f>(VLOOKUP($Q120,Lookup!$AD$4:$AE$13,2,FALSE)/Lookup!$AD$2)*VLOOKUP($C120,Model!$A$2:$E$22,5,FALSE)*VLOOKUP($C120,Model!$A$2:$S$22,19,FALSE)</f>
        <v>#N/A</v>
      </c>
      <c r="AO120" s="503" t="e">
        <f>(VLOOKUP($R120,Lookup!$AF$4:$AG$8,2,FALSE)/Lookup!$AF$2)*VLOOKUP($C120,Model!$A$2:$E$22,5,FALSE)*VLOOKUP($C120,Model!$A$2:$T$22,20,FALSE)</f>
        <v>#N/A</v>
      </c>
      <c r="AP120" s="503" t="e">
        <f>(VLOOKUP($S120,Lookup!$AH$4:$AI$9,2,FALSE)/Lookup!$AH$2)*VLOOKUP($C120,Model!$A$2:$E$22,5,FALSE)*VLOOKUP($C120,Model!$A$2:$U$22,21,FALSE)</f>
        <v>#N/A</v>
      </c>
      <c r="AQ120" s="503" t="e">
        <f>(VLOOKUP($T120,Lookup!$AJ$4:$AK$12,2,FALSE)/Lookup!$AJ$2)*VLOOKUP($C120,Model!$A$2:$E$22,5,FALSE)*VLOOKUP($C120,Model!$A$2:$V$22,22,FALSE)</f>
        <v>#N/A</v>
      </c>
    </row>
    <row r="121" spans="1:43" x14ac:dyDescent="0.25">
      <c r="A121" s="69"/>
      <c r="B121" s="69"/>
      <c r="C121" s="69"/>
      <c r="D121" s="69"/>
      <c r="E121" s="69"/>
      <c r="F121" s="69"/>
      <c r="G121" s="69"/>
      <c r="H121" s="69"/>
      <c r="I121" s="70"/>
      <c r="J121" s="69"/>
      <c r="K121" s="69"/>
      <c r="L121" s="69"/>
      <c r="M121" s="69"/>
      <c r="N121" s="69"/>
      <c r="O121" s="72"/>
      <c r="P121" s="69"/>
      <c r="Q121" s="69"/>
      <c r="R121" s="69"/>
      <c r="S121" s="69"/>
      <c r="T121" s="69"/>
      <c r="U121" s="503">
        <f t="shared" ca="1" si="4"/>
        <v>0</v>
      </c>
      <c r="V121" s="508">
        <f t="shared" ca="1" si="3"/>
        <v>0</v>
      </c>
      <c r="W121" s="506"/>
      <c r="X121" s="506"/>
      <c r="Y121" s="506"/>
      <c r="Z121" s="502" t="e">
        <f>VLOOKUP($C121,Model!$A$2:$D$22,2,FALSE)</f>
        <v>#N/A</v>
      </c>
      <c r="AA121" s="503" t="e">
        <f>(VLOOKUP($D121,Lookup!$C$4:$D$36,2,FALSE)/Lookup!$C$2)*VLOOKUP($C121,Model!$A$2:$E$22,5,FALSE)*VLOOKUP($C121,Model!$A$2:$G$22,7,FALSE)</f>
        <v>#N/A</v>
      </c>
      <c r="AB121" s="503" t="e">
        <f>(VLOOKUP($E121,Lookup!$F$4:$G$8,2,FALSE)/Lookup!$F$2)*VLOOKUP($C121,Model!$A$2:$E$22,5,FALSE)*VLOOKUP($C121,Model!$A$2:$H$22,8,FALSE)</f>
        <v>#N/A</v>
      </c>
      <c r="AC121" s="503" t="e">
        <f>(VLOOKUP($F121,Lookup!$H$4:$I$26,2,FALSE)/Lookup!$H$2)*VLOOKUP($C121,Model!$A$2:$E$22,5,FALSE)*VLOOKUP($C121,Model!$A$2:$I$22,9,FALSE)</f>
        <v>#N/A</v>
      </c>
      <c r="AD121" s="503" t="e">
        <f>(VLOOKUP($G121,Lookup!$J$4:$K$34,2,FALSE)/Lookup!$J$2)*VLOOKUP($C121,Model!$A$2:$E$22,5,FALSE)*VLOOKUP($C121,Model!$A$2:$J$22,10,FALSE)</f>
        <v>#N/A</v>
      </c>
      <c r="AE121" s="503" t="e">
        <f>(VLOOKUP($H121,Lookup!$L$4:$M$15,2,FALSE)/Lookup!$L$2)*VLOOKUP($C121,Model!$A$2:$E$22,5,FALSE)*VLOOKUP($C121,Model!$A$2:$K$22,11,FALSE)</f>
        <v>#N/A</v>
      </c>
      <c r="AF121" s="503" t="e">
        <f ca="1">_xlfn.SWITCH(VLOOKUP($C121,Model!$A$2:$F$22,6,FALSE),8,(VLOOKUP($I121,Lookup!$N$17:$O$24,2,FALSE)/Lookup!$L$2)*VLOOKUP($C121,Model!$A$2:$E$22,5,FALSE)*VLOOKUP($C121,Model!$A$2:$K$22,11,FALSE),(VLOOKUP($I121,Lookup!$N$4:$O$15,2,FALSE)/Lookup!$L$2)*VLOOKUP($C121,Model!$A$2:$E$22,5,FALSE)*VLOOKUP($C121,Model!$A$2:$K$22,11,FALSE))</f>
        <v>#NAME?</v>
      </c>
      <c r="AG121" s="503" t="e">
        <f>(VLOOKUP($J121,Lookup!$P$4:$Q$15,2,FALSE)/Lookup!$P$2)*VLOOKUP($C121,Model!$A$2:$E$22,5,FALSE)*VLOOKUP($C121,Model!$A$2:$L$22,12,FALSE)</f>
        <v>#N/A</v>
      </c>
      <c r="AH121" s="503" t="e">
        <f ca="1">_xlfn.SWITCH(VLOOKUP($C121,Model!$A$2:$F$22,6,FALSE),8,(VLOOKUP($K121,Lookup!$R$15:$S$23,2,FALSE)/Lookup!$R$2)*VLOOKUP($C121,Model!$A$2:$E$22,5,FALSE)*VLOOKUP($C121,Model!$A$2:$M$22,13,FALSE),(VLOOKUP($K121,Lookup!$R$4:$S$12,2,FALSE)/Lookup!$R$2)*VLOOKUP($C121,Model!$A$2:$E$22,5,FALSE)*VLOOKUP($C121,Model!$A$2:$M$22,13,FALSE))</f>
        <v>#NAME?</v>
      </c>
      <c r="AI121" s="503" t="e">
        <f>(VLOOKUP($L121,Lookup!$V$4:$W$12,2,FALSE)/Lookup!$V$2)*VLOOKUP($C121,Model!$A$2:$E$22,5,FALSE)*VLOOKUP($C121,Model!$A$2:$N$22,14,FALSE)</f>
        <v>#N/A</v>
      </c>
      <c r="AJ121" s="503" t="e">
        <f>(VLOOKUP($M121,Lookup!$X$4:$Y$10,2,FALSE)/Lookup!$X$2)*VLOOKUP($C121,Model!$A$2:$E$22,5,FALSE)*VLOOKUP($C121,Model!$A$2:$O$22,15,FALSE)</f>
        <v>#N/A</v>
      </c>
      <c r="AK121" s="503" t="e">
        <f>(VLOOKUP($N121,Lookup!$Z$4:$AA$13,2,FALSE)/Lookup!$Z$2)*VLOOKUP($C121,Model!$A$2:$E$22,5,FALSE)*VLOOKUP($C121,Model!$A$2:$P$22,16,FALSE)</f>
        <v>#N/A</v>
      </c>
      <c r="AL121" s="503" t="e">
        <f>(VLOOKUP($O121,Lookup!$AB$4:$AC$13,2,FALSE)/Lookup!$AB$2)*VLOOKUP($C121,Model!$A$2:$E$22,5,FALSE)*VLOOKUP($C121,Model!$A$2:$Q$22,17,FALSE)</f>
        <v>#N/A</v>
      </c>
      <c r="AM121" s="503" t="e">
        <f>(VLOOKUP($P121,Lookup!$T$4:$U$8,2,FALSE)/Lookup!$T$2)*VLOOKUP($C121,Model!$A$2:$E$22,5,FALSE)*VLOOKUP($C121,Model!$A$2:$R$22,18,FALSE)</f>
        <v>#N/A</v>
      </c>
      <c r="AN121" s="503" t="e">
        <f>(VLOOKUP($Q121,Lookup!$AD$4:$AE$13,2,FALSE)/Lookup!$AD$2)*VLOOKUP($C121,Model!$A$2:$E$22,5,FALSE)*VLOOKUP($C121,Model!$A$2:$S$22,19,FALSE)</f>
        <v>#N/A</v>
      </c>
      <c r="AO121" s="503" t="e">
        <f>(VLOOKUP($R121,Lookup!$AF$4:$AG$8,2,FALSE)/Lookup!$AF$2)*VLOOKUP($C121,Model!$A$2:$E$22,5,FALSE)*VLOOKUP($C121,Model!$A$2:$T$22,20,FALSE)</f>
        <v>#N/A</v>
      </c>
      <c r="AP121" s="503" t="e">
        <f>(VLOOKUP($S121,Lookup!$AH$4:$AI$9,2,FALSE)/Lookup!$AH$2)*VLOOKUP($C121,Model!$A$2:$E$22,5,FALSE)*VLOOKUP($C121,Model!$A$2:$U$22,21,FALSE)</f>
        <v>#N/A</v>
      </c>
      <c r="AQ121" s="503" t="e">
        <f>(VLOOKUP($T121,Lookup!$AJ$4:$AK$12,2,FALSE)/Lookup!$AJ$2)*VLOOKUP($C121,Model!$A$2:$E$22,5,FALSE)*VLOOKUP($C121,Model!$A$2:$V$22,22,FALSE)</f>
        <v>#N/A</v>
      </c>
    </row>
    <row r="122" spans="1:43" x14ac:dyDescent="0.25">
      <c r="A122" s="69"/>
      <c r="B122" s="69"/>
      <c r="C122" s="69"/>
      <c r="D122" s="69"/>
      <c r="E122" s="69"/>
      <c r="F122" s="69"/>
      <c r="G122" s="69"/>
      <c r="H122" s="69"/>
      <c r="I122" s="70"/>
      <c r="J122" s="69"/>
      <c r="K122" s="69"/>
      <c r="L122" s="69"/>
      <c r="M122" s="69"/>
      <c r="N122" s="69"/>
      <c r="O122" s="72"/>
      <c r="P122" s="69"/>
      <c r="Q122" s="69"/>
      <c r="R122" s="69"/>
      <c r="S122" s="69"/>
      <c r="T122" s="69"/>
      <c r="U122" s="503">
        <f t="shared" ca="1" si="4"/>
        <v>0</v>
      </c>
      <c r="V122" s="508">
        <f t="shared" ca="1" si="3"/>
        <v>0</v>
      </c>
      <c r="W122" s="506"/>
      <c r="X122" s="506"/>
      <c r="Y122" s="506"/>
      <c r="Z122" s="502" t="e">
        <f>VLOOKUP($C122,Model!$A$2:$D$22,2,FALSE)</f>
        <v>#N/A</v>
      </c>
      <c r="AA122" s="503" t="e">
        <f>(VLOOKUP($D122,Lookup!$C$4:$D$36,2,FALSE)/Lookup!$C$2)*VLOOKUP($C122,Model!$A$2:$E$22,5,FALSE)*VLOOKUP($C122,Model!$A$2:$G$22,7,FALSE)</f>
        <v>#N/A</v>
      </c>
      <c r="AB122" s="503" t="e">
        <f>(VLOOKUP($E122,Lookup!$F$4:$G$8,2,FALSE)/Lookup!$F$2)*VLOOKUP($C122,Model!$A$2:$E$22,5,FALSE)*VLOOKUP($C122,Model!$A$2:$H$22,8,FALSE)</f>
        <v>#N/A</v>
      </c>
      <c r="AC122" s="503" t="e">
        <f>(VLOOKUP($F122,Lookup!$H$4:$I$26,2,FALSE)/Lookup!$H$2)*VLOOKUP($C122,Model!$A$2:$E$22,5,FALSE)*VLOOKUP($C122,Model!$A$2:$I$22,9,FALSE)</f>
        <v>#N/A</v>
      </c>
      <c r="AD122" s="503" t="e">
        <f>(VLOOKUP($G122,Lookup!$J$4:$K$34,2,FALSE)/Lookup!$J$2)*VLOOKUP($C122,Model!$A$2:$E$22,5,FALSE)*VLOOKUP($C122,Model!$A$2:$J$22,10,FALSE)</f>
        <v>#N/A</v>
      </c>
      <c r="AE122" s="503" t="e">
        <f>(VLOOKUP($H122,Lookup!$L$4:$M$15,2,FALSE)/Lookup!$L$2)*VLOOKUP($C122,Model!$A$2:$E$22,5,FALSE)*VLOOKUP($C122,Model!$A$2:$K$22,11,FALSE)</f>
        <v>#N/A</v>
      </c>
      <c r="AF122" s="503" t="e">
        <f ca="1">_xlfn.SWITCH(VLOOKUP($C122,Model!$A$2:$F$22,6,FALSE),8,(VLOOKUP($I122,Lookup!$N$17:$O$24,2,FALSE)/Lookup!$L$2)*VLOOKUP($C122,Model!$A$2:$E$22,5,FALSE)*VLOOKUP($C122,Model!$A$2:$K$22,11,FALSE),(VLOOKUP($I122,Lookup!$N$4:$O$15,2,FALSE)/Lookup!$L$2)*VLOOKUP($C122,Model!$A$2:$E$22,5,FALSE)*VLOOKUP($C122,Model!$A$2:$K$22,11,FALSE))</f>
        <v>#NAME?</v>
      </c>
      <c r="AG122" s="503" t="e">
        <f>(VLOOKUP($J122,Lookup!$P$4:$Q$15,2,FALSE)/Lookup!$P$2)*VLOOKUP($C122,Model!$A$2:$E$22,5,FALSE)*VLOOKUP($C122,Model!$A$2:$L$22,12,FALSE)</f>
        <v>#N/A</v>
      </c>
      <c r="AH122" s="503" t="e">
        <f ca="1">_xlfn.SWITCH(VLOOKUP($C122,Model!$A$2:$F$22,6,FALSE),8,(VLOOKUP($K122,Lookup!$R$15:$S$23,2,FALSE)/Lookup!$R$2)*VLOOKUP($C122,Model!$A$2:$E$22,5,FALSE)*VLOOKUP($C122,Model!$A$2:$M$22,13,FALSE),(VLOOKUP($K122,Lookup!$R$4:$S$12,2,FALSE)/Lookup!$R$2)*VLOOKUP($C122,Model!$A$2:$E$22,5,FALSE)*VLOOKUP($C122,Model!$A$2:$M$22,13,FALSE))</f>
        <v>#NAME?</v>
      </c>
      <c r="AI122" s="503" t="e">
        <f>(VLOOKUP($L122,Lookup!$V$4:$W$12,2,FALSE)/Lookup!$V$2)*VLOOKUP($C122,Model!$A$2:$E$22,5,FALSE)*VLOOKUP($C122,Model!$A$2:$N$22,14,FALSE)</f>
        <v>#N/A</v>
      </c>
      <c r="AJ122" s="503" t="e">
        <f>(VLOOKUP($M122,Lookup!$X$4:$Y$10,2,FALSE)/Lookup!$X$2)*VLOOKUP($C122,Model!$A$2:$E$22,5,FALSE)*VLOOKUP($C122,Model!$A$2:$O$22,15,FALSE)</f>
        <v>#N/A</v>
      </c>
      <c r="AK122" s="503" t="e">
        <f>(VLOOKUP($N122,Lookup!$Z$4:$AA$13,2,FALSE)/Lookup!$Z$2)*VLOOKUP($C122,Model!$A$2:$E$22,5,FALSE)*VLOOKUP($C122,Model!$A$2:$P$22,16,FALSE)</f>
        <v>#N/A</v>
      </c>
      <c r="AL122" s="503" t="e">
        <f>(VLOOKUP($O122,Lookup!$AB$4:$AC$13,2,FALSE)/Lookup!$AB$2)*VLOOKUP($C122,Model!$A$2:$E$22,5,FALSE)*VLOOKUP($C122,Model!$A$2:$Q$22,17,FALSE)</f>
        <v>#N/A</v>
      </c>
      <c r="AM122" s="503" t="e">
        <f>(VLOOKUP($P122,Lookup!$T$4:$U$8,2,FALSE)/Lookup!$T$2)*VLOOKUP($C122,Model!$A$2:$E$22,5,FALSE)*VLOOKUP($C122,Model!$A$2:$R$22,18,FALSE)</f>
        <v>#N/A</v>
      </c>
      <c r="AN122" s="503" t="e">
        <f>(VLOOKUP($Q122,Lookup!$AD$4:$AE$13,2,FALSE)/Lookup!$AD$2)*VLOOKUP($C122,Model!$A$2:$E$22,5,FALSE)*VLOOKUP($C122,Model!$A$2:$S$22,19,FALSE)</f>
        <v>#N/A</v>
      </c>
      <c r="AO122" s="503" t="e">
        <f>(VLOOKUP($R122,Lookup!$AF$4:$AG$8,2,FALSE)/Lookup!$AF$2)*VLOOKUP($C122,Model!$A$2:$E$22,5,FALSE)*VLOOKUP($C122,Model!$A$2:$T$22,20,FALSE)</f>
        <v>#N/A</v>
      </c>
      <c r="AP122" s="503" t="e">
        <f>(VLOOKUP($S122,Lookup!$AH$4:$AI$9,2,FALSE)/Lookup!$AH$2)*VLOOKUP($C122,Model!$A$2:$E$22,5,FALSE)*VLOOKUP($C122,Model!$A$2:$U$22,21,FALSE)</f>
        <v>#N/A</v>
      </c>
      <c r="AQ122" s="503" t="e">
        <f>(VLOOKUP($T122,Lookup!$AJ$4:$AK$12,2,FALSE)/Lookup!$AJ$2)*VLOOKUP($C122,Model!$A$2:$E$22,5,FALSE)*VLOOKUP($C122,Model!$A$2:$V$22,22,FALSE)</f>
        <v>#N/A</v>
      </c>
    </row>
    <row r="123" spans="1:43" x14ac:dyDescent="0.25">
      <c r="A123" s="69"/>
      <c r="B123" s="69"/>
      <c r="C123" s="69"/>
      <c r="D123" s="69"/>
      <c r="E123" s="69"/>
      <c r="F123" s="69"/>
      <c r="G123" s="69"/>
      <c r="H123" s="69"/>
      <c r="I123" s="70"/>
      <c r="J123" s="69"/>
      <c r="K123" s="69"/>
      <c r="L123" s="69"/>
      <c r="M123" s="69"/>
      <c r="N123" s="69"/>
      <c r="O123" s="72"/>
      <c r="P123" s="69"/>
      <c r="Q123" s="69"/>
      <c r="R123" s="69"/>
      <c r="S123" s="69"/>
      <c r="T123" s="69"/>
      <c r="U123" s="503">
        <f t="shared" ca="1" si="4"/>
        <v>0</v>
      </c>
      <c r="V123" s="508">
        <f t="shared" ca="1" si="3"/>
        <v>0</v>
      </c>
      <c r="W123" s="506"/>
      <c r="X123" s="506"/>
      <c r="Y123" s="506"/>
      <c r="Z123" s="502" t="e">
        <f>VLOOKUP($C123,Model!$A$2:$D$22,2,FALSE)</f>
        <v>#N/A</v>
      </c>
      <c r="AA123" s="503" t="e">
        <f>(VLOOKUP($D123,Lookup!$C$4:$D$36,2,FALSE)/Lookup!$C$2)*VLOOKUP($C123,Model!$A$2:$E$22,5,FALSE)*VLOOKUP($C123,Model!$A$2:$G$22,7,FALSE)</f>
        <v>#N/A</v>
      </c>
      <c r="AB123" s="503" t="e">
        <f>(VLOOKUP($E123,Lookup!$F$4:$G$8,2,FALSE)/Lookup!$F$2)*VLOOKUP($C123,Model!$A$2:$E$22,5,FALSE)*VLOOKUP($C123,Model!$A$2:$H$22,8,FALSE)</f>
        <v>#N/A</v>
      </c>
      <c r="AC123" s="503" t="e">
        <f>(VLOOKUP($F123,Lookup!$H$4:$I$26,2,FALSE)/Lookup!$H$2)*VLOOKUP($C123,Model!$A$2:$E$22,5,FALSE)*VLOOKUP($C123,Model!$A$2:$I$22,9,FALSE)</f>
        <v>#N/A</v>
      </c>
      <c r="AD123" s="503" t="e">
        <f>(VLOOKUP($G123,Lookup!$J$4:$K$34,2,FALSE)/Lookup!$J$2)*VLOOKUP($C123,Model!$A$2:$E$22,5,FALSE)*VLOOKUP($C123,Model!$A$2:$J$22,10,FALSE)</f>
        <v>#N/A</v>
      </c>
      <c r="AE123" s="503" t="e">
        <f>(VLOOKUP($H123,Lookup!$L$4:$M$15,2,FALSE)/Lookup!$L$2)*VLOOKUP($C123,Model!$A$2:$E$22,5,FALSE)*VLOOKUP($C123,Model!$A$2:$K$22,11,FALSE)</f>
        <v>#N/A</v>
      </c>
      <c r="AF123" s="503" t="e">
        <f ca="1">_xlfn.SWITCH(VLOOKUP($C123,Model!$A$2:$F$22,6,FALSE),8,(VLOOKUP($I123,Lookup!$N$17:$O$24,2,FALSE)/Lookup!$L$2)*VLOOKUP($C123,Model!$A$2:$E$22,5,FALSE)*VLOOKUP($C123,Model!$A$2:$K$22,11,FALSE),(VLOOKUP($I123,Lookup!$N$4:$O$15,2,FALSE)/Lookup!$L$2)*VLOOKUP($C123,Model!$A$2:$E$22,5,FALSE)*VLOOKUP($C123,Model!$A$2:$K$22,11,FALSE))</f>
        <v>#NAME?</v>
      </c>
      <c r="AG123" s="503" t="e">
        <f>(VLOOKUP($J123,Lookup!$P$4:$Q$15,2,FALSE)/Lookup!$P$2)*VLOOKUP($C123,Model!$A$2:$E$22,5,FALSE)*VLOOKUP($C123,Model!$A$2:$L$22,12,FALSE)</f>
        <v>#N/A</v>
      </c>
      <c r="AH123" s="503" t="e">
        <f ca="1">_xlfn.SWITCH(VLOOKUP($C123,Model!$A$2:$F$22,6,FALSE),8,(VLOOKUP($K123,Lookup!$R$15:$S$23,2,FALSE)/Lookup!$R$2)*VLOOKUP($C123,Model!$A$2:$E$22,5,FALSE)*VLOOKUP($C123,Model!$A$2:$M$22,13,FALSE),(VLOOKUP($K123,Lookup!$R$4:$S$12,2,FALSE)/Lookup!$R$2)*VLOOKUP($C123,Model!$A$2:$E$22,5,FALSE)*VLOOKUP($C123,Model!$A$2:$M$22,13,FALSE))</f>
        <v>#NAME?</v>
      </c>
      <c r="AI123" s="503" t="e">
        <f>(VLOOKUP($L123,Lookup!$V$4:$W$12,2,FALSE)/Lookup!$V$2)*VLOOKUP($C123,Model!$A$2:$E$22,5,FALSE)*VLOOKUP($C123,Model!$A$2:$N$22,14,FALSE)</f>
        <v>#N/A</v>
      </c>
      <c r="AJ123" s="503" t="e">
        <f>(VLOOKUP($M123,Lookup!$X$4:$Y$10,2,FALSE)/Lookup!$X$2)*VLOOKUP($C123,Model!$A$2:$E$22,5,FALSE)*VLOOKUP($C123,Model!$A$2:$O$22,15,FALSE)</f>
        <v>#N/A</v>
      </c>
      <c r="AK123" s="503" t="e">
        <f>(VLOOKUP($N123,Lookup!$Z$4:$AA$13,2,FALSE)/Lookup!$Z$2)*VLOOKUP($C123,Model!$A$2:$E$22,5,FALSE)*VLOOKUP($C123,Model!$A$2:$P$22,16,FALSE)</f>
        <v>#N/A</v>
      </c>
      <c r="AL123" s="503" t="e">
        <f>(VLOOKUP($O123,Lookup!$AB$4:$AC$13,2,FALSE)/Lookup!$AB$2)*VLOOKUP($C123,Model!$A$2:$E$22,5,FALSE)*VLOOKUP($C123,Model!$A$2:$Q$22,17,FALSE)</f>
        <v>#N/A</v>
      </c>
      <c r="AM123" s="503" t="e">
        <f>(VLOOKUP($P123,Lookup!$T$4:$U$8,2,FALSE)/Lookup!$T$2)*VLOOKUP($C123,Model!$A$2:$E$22,5,FALSE)*VLOOKUP($C123,Model!$A$2:$R$22,18,FALSE)</f>
        <v>#N/A</v>
      </c>
      <c r="AN123" s="503" t="e">
        <f>(VLOOKUP($Q123,Lookup!$AD$4:$AE$13,2,FALSE)/Lookup!$AD$2)*VLOOKUP($C123,Model!$A$2:$E$22,5,FALSE)*VLOOKUP($C123,Model!$A$2:$S$22,19,FALSE)</f>
        <v>#N/A</v>
      </c>
      <c r="AO123" s="503" t="e">
        <f>(VLOOKUP($R123,Lookup!$AF$4:$AG$8,2,FALSE)/Lookup!$AF$2)*VLOOKUP($C123,Model!$A$2:$E$22,5,FALSE)*VLOOKUP($C123,Model!$A$2:$T$22,20,FALSE)</f>
        <v>#N/A</v>
      </c>
      <c r="AP123" s="503" t="e">
        <f>(VLOOKUP($S123,Lookup!$AH$4:$AI$9,2,FALSE)/Lookup!$AH$2)*VLOOKUP($C123,Model!$A$2:$E$22,5,FALSE)*VLOOKUP($C123,Model!$A$2:$U$22,21,FALSE)</f>
        <v>#N/A</v>
      </c>
      <c r="AQ123" s="503" t="e">
        <f>(VLOOKUP($T123,Lookup!$AJ$4:$AK$12,2,FALSE)/Lookup!$AJ$2)*VLOOKUP($C123,Model!$A$2:$E$22,5,FALSE)*VLOOKUP($C123,Model!$A$2:$V$22,22,FALSE)</f>
        <v>#N/A</v>
      </c>
    </row>
    <row r="124" spans="1:43" x14ac:dyDescent="0.25">
      <c r="A124" s="69"/>
      <c r="B124" s="69"/>
      <c r="C124" s="69"/>
      <c r="D124" s="69"/>
      <c r="E124" s="69"/>
      <c r="F124" s="69"/>
      <c r="G124" s="69"/>
      <c r="H124" s="69"/>
      <c r="I124" s="70"/>
      <c r="J124" s="69"/>
      <c r="K124" s="69"/>
      <c r="L124" s="69"/>
      <c r="M124" s="69"/>
      <c r="N124" s="69"/>
      <c r="O124" s="72"/>
      <c r="P124" s="69"/>
      <c r="Q124" s="69"/>
      <c r="R124" s="69"/>
      <c r="S124" s="69"/>
      <c r="T124" s="69"/>
      <c r="U124" s="503">
        <f t="shared" ca="1" si="4"/>
        <v>0</v>
      </c>
      <c r="V124" s="508">
        <f t="shared" ca="1" si="3"/>
        <v>0</v>
      </c>
      <c r="W124" s="506"/>
      <c r="X124" s="506"/>
      <c r="Y124" s="506"/>
      <c r="Z124" s="502" t="e">
        <f>VLOOKUP($C124,Model!$A$2:$D$22,2,FALSE)</f>
        <v>#N/A</v>
      </c>
      <c r="AA124" s="503" t="e">
        <f>(VLOOKUP($D124,Lookup!$C$4:$D$36,2,FALSE)/Lookup!$C$2)*VLOOKUP($C124,Model!$A$2:$E$22,5,FALSE)*VLOOKUP($C124,Model!$A$2:$G$22,7,FALSE)</f>
        <v>#N/A</v>
      </c>
      <c r="AB124" s="503" t="e">
        <f>(VLOOKUP($E124,Lookup!$F$4:$G$8,2,FALSE)/Lookup!$F$2)*VLOOKUP($C124,Model!$A$2:$E$22,5,FALSE)*VLOOKUP($C124,Model!$A$2:$H$22,8,FALSE)</f>
        <v>#N/A</v>
      </c>
      <c r="AC124" s="503" t="e">
        <f>(VLOOKUP($F124,Lookup!$H$4:$I$26,2,FALSE)/Lookup!$H$2)*VLOOKUP($C124,Model!$A$2:$E$22,5,FALSE)*VLOOKUP($C124,Model!$A$2:$I$22,9,FALSE)</f>
        <v>#N/A</v>
      </c>
      <c r="AD124" s="503" t="e">
        <f>(VLOOKUP($G124,Lookup!$J$4:$K$34,2,FALSE)/Lookup!$J$2)*VLOOKUP($C124,Model!$A$2:$E$22,5,FALSE)*VLOOKUP($C124,Model!$A$2:$J$22,10,FALSE)</f>
        <v>#N/A</v>
      </c>
      <c r="AE124" s="503" t="e">
        <f>(VLOOKUP($H124,Lookup!$L$4:$M$15,2,FALSE)/Lookup!$L$2)*VLOOKUP($C124,Model!$A$2:$E$22,5,FALSE)*VLOOKUP($C124,Model!$A$2:$K$22,11,FALSE)</f>
        <v>#N/A</v>
      </c>
      <c r="AF124" s="503" t="e">
        <f ca="1">_xlfn.SWITCH(VLOOKUP($C124,Model!$A$2:$F$22,6,FALSE),8,(VLOOKUP($I124,Lookup!$N$17:$O$24,2,FALSE)/Lookup!$L$2)*VLOOKUP($C124,Model!$A$2:$E$22,5,FALSE)*VLOOKUP($C124,Model!$A$2:$K$22,11,FALSE),(VLOOKUP($I124,Lookup!$N$4:$O$15,2,FALSE)/Lookup!$L$2)*VLOOKUP($C124,Model!$A$2:$E$22,5,FALSE)*VLOOKUP($C124,Model!$A$2:$K$22,11,FALSE))</f>
        <v>#NAME?</v>
      </c>
      <c r="AG124" s="503" t="e">
        <f>(VLOOKUP($J124,Lookup!$P$4:$Q$15,2,FALSE)/Lookup!$P$2)*VLOOKUP($C124,Model!$A$2:$E$22,5,FALSE)*VLOOKUP($C124,Model!$A$2:$L$22,12,FALSE)</f>
        <v>#N/A</v>
      </c>
      <c r="AH124" s="503" t="e">
        <f ca="1">_xlfn.SWITCH(VLOOKUP($C124,Model!$A$2:$F$22,6,FALSE),8,(VLOOKUP($K124,Lookup!$R$15:$S$23,2,FALSE)/Lookup!$R$2)*VLOOKUP($C124,Model!$A$2:$E$22,5,FALSE)*VLOOKUP($C124,Model!$A$2:$M$22,13,FALSE),(VLOOKUP($K124,Lookup!$R$4:$S$12,2,FALSE)/Lookup!$R$2)*VLOOKUP($C124,Model!$A$2:$E$22,5,FALSE)*VLOOKUP($C124,Model!$A$2:$M$22,13,FALSE))</f>
        <v>#NAME?</v>
      </c>
      <c r="AI124" s="503" t="e">
        <f>(VLOOKUP($L124,Lookup!$V$4:$W$12,2,FALSE)/Lookup!$V$2)*VLOOKUP($C124,Model!$A$2:$E$22,5,FALSE)*VLOOKUP($C124,Model!$A$2:$N$22,14,FALSE)</f>
        <v>#N/A</v>
      </c>
      <c r="AJ124" s="503" t="e">
        <f>(VLOOKUP($M124,Lookup!$X$4:$Y$10,2,FALSE)/Lookup!$X$2)*VLOOKUP($C124,Model!$A$2:$E$22,5,FALSE)*VLOOKUP($C124,Model!$A$2:$O$22,15,FALSE)</f>
        <v>#N/A</v>
      </c>
      <c r="AK124" s="503" t="e">
        <f>(VLOOKUP($N124,Lookup!$Z$4:$AA$13,2,FALSE)/Lookup!$Z$2)*VLOOKUP($C124,Model!$A$2:$E$22,5,FALSE)*VLOOKUP($C124,Model!$A$2:$P$22,16,FALSE)</f>
        <v>#N/A</v>
      </c>
      <c r="AL124" s="503" t="e">
        <f>(VLOOKUP($O124,Lookup!$AB$4:$AC$13,2,FALSE)/Lookup!$AB$2)*VLOOKUP($C124,Model!$A$2:$E$22,5,FALSE)*VLOOKUP($C124,Model!$A$2:$Q$22,17,FALSE)</f>
        <v>#N/A</v>
      </c>
      <c r="AM124" s="503" t="e">
        <f>(VLOOKUP($P124,Lookup!$T$4:$U$8,2,FALSE)/Lookup!$T$2)*VLOOKUP($C124,Model!$A$2:$E$22,5,FALSE)*VLOOKUP($C124,Model!$A$2:$R$22,18,FALSE)</f>
        <v>#N/A</v>
      </c>
      <c r="AN124" s="503" t="e">
        <f>(VLOOKUP($Q124,Lookup!$AD$4:$AE$13,2,FALSE)/Lookup!$AD$2)*VLOOKUP($C124,Model!$A$2:$E$22,5,FALSE)*VLOOKUP($C124,Model!$A$2:$S$22,19,FALSE)</f>
        <v>#N/A</v>
      </c>
      <c r="AO124" s="503" t="e">
        <f>(VLOOKUP($R124,Lookup!$AF$4:$AG$8,2,FALSE)/Lookup!$AF$2)*VLOOKUP($C124,Model!$A$2:$E$22,5,FALSE)*VLOOKUP($C124,Model!$A$2:$T$22,20,FALSE)</f>
        <v>#N/A</v>
      </c>
      <c r="AP124" s="503" t="e">
        <f>(VLOOKUP($S124,Lookup!$AH$4:$AI$9,2,FALSE)/Lookup!$AH$2)*VLOOKUP($C124,Model!$A$2:$E$22,5,FALSE)*VLOOKUP($C124,Model!$A$2:$U$22,21,FALSE)</f>
        <v>#N/A</v>
      </c>
      <c r="AQ124" s="503" t="e">
        <f>(VLOOKUP($T124,Lookup!$AJ$4:$AK$12,2,FALSE)/Lookup!$AJ$2)*VLOOKUP($C124,Model!$A$2:$E$22,5,FALSE)*VLOOKUP($C124,Model!$A$2:$V$22,22,FALSE)</f>
        <v>#N/A</v>
      </c>
    </row>
    <row r="125" spans="1:43" x14ac:dyDescent="0.25">
      <c r="A125" s="69"/>
      <c r="B125" s="69"/>
      <c r="C125" s="69"/>
      <c r="D125" s="69"/>
      <c r="E125" s="69"/>
      <c r="F125" s="69"/>
      <c r="G125" s="69"/>
      <c r="H125" s="69"/>
      <c r="I125" s="70"/>
      <c r="J125" s="69"/>
      <c r="K125" s="69"/>
      <c r="L125" s="69"/>
      <c r="M125" s="69"/>
      <c r="N125" s="69"/>
      <c r="O125" s="72"/>
      <c r="P125" s="69"/>
      <c r="Q125" s="69"/>
      <c r="R125" s="69"/>
      <c r="S125" s="69"/>
      <c r="T125" s="69"/>
      <c r="U125" s="503">
        <f t="shared" ca="1" si="4"/>
        <v>0</v>
      </c>
      <c r="V125" s="508">
        <f t="shared" ca="1" si="3"/>
        <v>0</v>
      </c>
      <c r="W125" s="506"/>
      <c r="X125" s="506"/>
      <c r="Y125" s="506"/>
      <c r="Z125" s="502" t="e">
        <f>VLOOKUP($C125,Model!$A$2:$D$22,2,FALSE)</f>
        <v>#N/A</v>
      </c>
      <c r="AA125" s="503" t="e">
        <f>(VLOOKUP($D125,Lookup!$C$4:$D$36,2,FALSE)/Lookup!$C$2)*VLOOKUP($C125,Model!$A$2:$E$22,5,FALSE)*VLOOKUP($C125,Model!$A$2:$G$22,7,FALSE)</f>
        <v>#N/A</v>
      </c>
      <c r="AB125" s="503" t="e">
        <f>(VLOOKUP($E125,Lookup!$F$4:$G$8,2,FALSE)/Lookup!$F$2)*VLOOKUP($C125,Model!$A$2:$E$22,5,FALSE)*VLOOKUP($C125,Model!$A$2:$H$22,8,FALSE)</f>
        <v>#N/A</v>
      </c>
      <c r="AC125" s="503" t="e">
        <f>(VLOOKUP($F125,Lookup!$H$4:$I$26,2,FALSE)/Lookup!$H$2)*VLOOKUP($C125,Model!$A$2:$E$22,5,FALSE)*VLOOKUP($C125,Model!$A$2:$I$22,9,FALSE)</f>
        <v>#N/A</v>
      </c>
      <c r="AD125" s="503" t="e">
        <f>(VLOOKUP($G125,Lookup!$J$4:$K$34,2,FALSE)/Lookup!$J$2)*VLOOKUP($C125,Model!$A$2:$E$22,5,FALSE)*VLOOKUP($C125,Model!$A$2:$J$22,10,FALSE)</f>
        <v>#N/A</v>
      </c>
      <c r="AE125" s="503" t="e">
        <f>(VLOOKUP($H125,Lookup!$L$4:$M$15,2,FALSE)/Lookup!$L$2)*VLOOKUP($C125,Model!$A$2:$E$22,5,FALSE)*VLOOKUP($C125,Model!$A$2:$K$22,11,FALSE)</f>
        <v>#N/A</v>
      </c>
      <c r="AF125" s="503" t="e">
        <f ca="1">_xlfn.SWITCH(VLOOKUP($C125,Model!$A$2:$F$22,6,FALSE),8,(VLOOKUP($I125,Lookup!$N$17:$O$24,2,FALSE)/Lookup!$L$2)*VLOOKUP($C125,Model!$A$2:$E$22,5,FALSE)*VLOOKUP($C125,Model!$A$2:$K$22,11,FALSE),(VLOOKUP($I125,Lookup!$N$4:$O$15,2,FALSE)/Lookup!$L$2)*VLOOKUP($C125,Model!$A$2:$E$22,5,FALSE)*VLOOKUP($C125,Model!$A$2:$K$22,11,FALSE))</f>
        <v>#NAME?</v>
      </c>
      <c r="AG125" s="503" t="e">
        <f>(VLOOKUP($J125,Lookup!$P$4:$Q$15,2,FALSE)/Lookup!$P$2)*VLOOKUP($C125,Model!$A$2:$E$22,5,FALSE)*VLOOKUP($C125,Model!$A$2:$L$22,12,FALSE)</f>
        <v>#N/A</v>
      </c>
      <c r="AH125" s="503" t="e">
        <f ca="1">_xlfn.SWITCH(VLOOKUP($C125,Model!$A$2:$F$22,6,FALSE),8,(VLOOKUP($K125,Lookup!$R$15:$S$23,2,FALSE)/Lookup!$R$2)*VLOOKUP($C125,Model!$A$2:$E$22,5,FALSE)*VLOOKUP($C125,Model!$A$2:$M$22,13,FALSE),(VLOOKUP($K125,Lookup!$R$4:$S$12,2,FALSE)/Lookup!$R$2)*VLOOKUP($C125,Model!$A$2:$E$22,5,FALSE)*VLOOKUP($C125,Model!$A$2:$M$22,13,FALSE))</f>
        <v>#NAME?</v>
      </c>
      <c r="AI125" s="503" t="e">
        <f>(VLOOKUP($L125,Lookup!$V$4:$W$12,2,FALSE)/Lookup!$V$2)*VLOOKUP($C125,Model!$A$2:$E$22,5,FALSE)*VLOOKUP($C125,Model!$A$2:$N$22,14,FALSE)</f>
        <v>#N/A</v>
      </c>
      <c r="AJ125" s="503" t="e">
        <f>(VLOOKUP($M125,Lookup!$X$4:$Y$10,2,FALSE)/Lookup!$X$2)*VLOOKUP($C125,Model!$A$2:$E$22,5,FALSE)*VLOOKUP($C125,Model!$A$2:$O$22,15,FALSE)</f>
        <v>#N/A</v>
      </c>
      <c r="AK125" s="503" t="e">
        <f>(VLOOKUP($N125,Lookup!$Z$4:$AA$13,2,FALSE)/Lookup!$Z$2)*VLOOKUP($C125,Model!$A$2:$E$22,5,FALSE)*VLOOKUP($C125,Model!$A$2:$P$22,16,FALSE)</f>
        <v>#N/A</v>
      </c>
      <c r="AL125" s="503" t="e">
        <f>(VLOOKUP($O125,Lookup!$AB$4:$AC$13,2,FALSE)/Lookup!$AB$2)*VLOOKUP($C125,Model!$A$2:$E$22,5,FALSE)*VLOOKUP($C125,Model!$A$2:$Q$22,17,FALSE)</f>
        <v>#N/A</v>
      </c>
      <c r="AM125" s="503" t="e">
        <f>(VLOOKUP($P125,Lookup!$T$4:$U$8,2,FALSE)/Lookup!$T$2)*VLOOKUP($C125,Model!$A$2:$E$22,5,FALSE)*VLOOKUP($C125,Model!$A$2:$R$22,18,FALSE)</f>
        <v>#N/A</v>
      </c>
      <c r="AN125" s="503" t="e">
        <f>(VLOOKUP($Q125,Lookup!$AD$4:$AE$13,2,FALSE)/Lookup!$AD$2)*VLOOKUP($C125,Model!$A$2:$E$22,5,FALSE)*VLOOKUP($C125,Model!$A$2:$S$22,19,FALSE)</f>
        <v>#N/A</v>
      </c>
      <c r="AO125" s="503" t="e">
        <f>(VLOOKUP($R125,Lookup!$AF$4:$AG$8,2,FALSE)/Lookup!$AF$2)*VLOOKUP($C125,Model!$A$2:$E$22,5,FALSE)*VLOOKUP($C125,Model!$A$2:$T$22,20,FALSE)</f>
        <v>#N/A</v>
      </c>
      <c r="AP125" s="503" t="e">
        <f>(VLOOKUP($S125,Lookup!$AH$4:$AI$9,2,FALSE)/Lookup!$AH$2)*VLOOKUP($C125,Model!$A$2:$E$22,5,FALSE)*VLOOKUP($C125,Model!$A$2:$U$22,21,FALSE)</f>
        <v>#N/A</v>
      </c>
      <c r="AQ125" s="503" t="e">
        <f>(VLOOKUP($T125,Lookup!$AJ$4:$AK$12,2,FALSE)/Lookup!$AJ$2)*VLOOKUP($C125,Model!$A$2:$E$22,5,FALSE)*VLOOKUP($C125,Model!$A$2:$V$22,22,FALSE)</f>
        <v>#N/A</v>
      </c>
    </row>
    <row r="126" spans="1:43" x14ac:dyDescent="0.25">
      <c r="A126" s="69"/>
      <c r="B126" s="69"/>
      <c r="C126" s="69"/>
      <c r="D126" s="69"/>
      <c r="E126" s="69"/>
      <c r="F126" s="69"/>
      <c r="G126" s="69"/>
      <c r="H126" s="69"/>
      <c r="I126" s="70"/>
      <c r="J126" s="69"/>
      <c r="K126" s="69"/>
      <c r="L126" s="69"/>
      <c r="M126" s="69"/>
      <c r="N126" s="69"/>
      <c r="O126" s="72"/>
      <c r="P126" s="69"/>
      <c r="Q126" s="69"/>
      <c r="R126" s="69"/>
      <c r="S126" s="69"/>
      <c r="T126" s="69"/>
      <c r="U126" s="503">
        <f t="shared" ca="1" si="4"/>
        <v>0</v>
      </c>
      <c r="V126" s="508">
        <f t="shared" ca="1" si="3"/>
        <v>0</v>
      </c>
      <c r="W126" s="506"/>
      <c r="X126" s="506"/>
      <c r="Y126" s="506"/>
      <c r="Z126" s="502" t="e">
        <f>VLOOKUP($C126,Model!$A$2:$D$22,2,FALSE)</f>
        <v>#N/A</v>
      </c>
      <c r="AA126" s="503" t="e">
        <f>(VLOOKUP($D126,Lookup!$C$4:$D$36,2,FALSE)/Lookup!$C$2)*VLOOKUP($C126,Model!$A$2:$E$22,5,FALSE)*VLOOKUP($C126,Model!$A$2:$G$22,7,FALSE)</f>
        <v>#N/A</v>
      </c>
      <c r="AB126" s="503" t="e">
        <f>(VLOOKUP($E126,Lookup!$F$4:$G$8,2,FALSE)/Lookup!$F$2)*VLOOKUP($C126,Model!$A$2:$E$22,5,FALSE)*VLOOKUP($C126,Model!$A$2:$H$22,8,FALSE)</f>
        <v>#N/A</v>
      </c>
      <c r="AC126" s="503" t="e">
        <f>(VLOOKUP($F126,Lookup!$H$4:$I$26,2,FALSE)/Lookup!$H$2)*VLOOKUP($C126,Model!$A$2:$E$22,5,FALSE)*VLOOKUP($C126,Model!$A$2:$I$22,9,FALSE)</f>
        <v>#N/A</v>
      </c>
      <c r="AD126" s="503" t="e">
        <f>(VLOOKUP($G126,Lookup!$J$4:$K$34,2,FALSE)/Lookup!$J$2)*VLOOKUP($C126,Model!$A$2:$E$22,5,FALSE)*VLOOKUP($C126,Model!$A$2:$J$22,10,FALSE)</f>
        <v>#N/A</v>
      </c>
      <c r="AE126" s="503" t="e">
        <f>(VLOOKUP($H126,Lookup!$L$4:$M$15,2,FALSE)/Lookup!$L$2)*VLOOKUP($C126,Model!$A$2:$E$22,5,FALSE)*VLOOKUP($C126,Model!$A$2:$K$22,11,FALSE)</f>
        <v>#N/A</v>
      </c>
      <c r="AF126" s="503" t="e">
        <f ca="1">_xlfn.SWITCH(VLOOKUP($C126,Model!$A$2:$F$22,6,FALSE),8,(VLOOKUP($I126,Lookup!$N$17:$O$24,2,FALSE)/Lookup!$L$2)*VLOOKUP($C126,Model!$A$2:$E$22,5,FALSE)*VLOOKUP($C126,Model!$A$2:$K$22,11,FALSE),(VLOOKUP($I126,Lookup!$N$4:$O$15,2,FALSE)/Lookup!$L$2)*VLOOKUP($C126,Model!$A$2:$E$22,5,FALSE)*VLOOKUP($C126,Model!$A$2:$K$22,11,FALSE))</f>
        <v>#NAME?</v>
      </c>
      <c r="AG126" s="503" t="e">
        <f>(VLOOKUP($J126,Lookup!$P$4:$Q$15,2,FALSE)/Lookup!$P$2)*VLOOKUP($C126,Model!$A$2:$E$22,5,FALSE)*VLOOKUP($C126,Model!$A$2:$L$22,12,FALSE)</f>
        <v>#N/A</v>
      </c>
      <c r="AH126" s="503" t="e">
        <f ca="1">_xlfn.SWITCH(VLOOKUP($C126,Model!$A$2:$F$22,6,FALSE),8,(VLOOKUP($K126,Lookup!$R$15:$S$23,2,FALSE)/Lookup!$R$2)*VLOOKUP($C126,Model!$A$2:$E$22,5,FALSE)*VLOOKUP($C126,Model!$A$2:$M$22,13,FALSE),(VLOOKUP($K126,Lookup!$R$4:$S$12,2,FALSE)/Lookup!$R$2)*VLOOKUP($C126,Model!$A$2:$E$22,5,FALSE)*VLOOKUP($C126,Model!$A$2:$M$22,13,FALSE))</f>
        <v>#NAME?</v>
      </c>
      <c r="AI126" s="503" t="e">
        <f>(VLOOKUP($L126,Lookup!$V$4:$W$12,2,FALSE)/Lookup!$V$2)*VLOOKUP($C126,Model!$A$2:$E$22,5,FALSE)*VLOOKUP($C126,Model!$A$2:$N$22,14,FALSE)</f>
        <v>#N/A</v>
      </c>
      <c r="AJ126" s="503" t="e">
        <f>(VLOOKUP($M126,Lookup!$X$4:$Y$10,2,FALSE)/Lookup!$X$2)*VLOOKUP($C126,Model!$A$2:$E$22,5,FALSE)*VLOOKUP($C126,Model!$A$2:$O$22,15,FALSE)</f>
        <v>#N/A</v>
      </c>
      <c r="AK126" s="503" t="e">
        <f>(VLOOKUP($N126,Lookup!$Z$4:$AA$13,2,FALSE)/Lookup!$Z$2)*VLOOKUP($C126,Model!$A$2:$E$22,5,FALSE)*VLOOKUP($C126,Model!$A$2:$P$22,16,FALSE)</f>
        <v>#N/A</v>
      </c>
      <c r="AL126" s="503" t="e">
        <f>(VLOOKUP($O126,Lookup!$AB$4:$AC$13,2,FALSE)/Lookup!$AB$2)*VLOOKUP($C126,Model!$A$2:$E$22,5,FALSE)*VLOOKUP($C126,Model!$A$2:$Q$22,17,FALSE)</f>
        <v>#N/A</v>
      </c>
      <c r="AM126" s="503" t="e">
        <f>(VLOOKUP($P126,Lookup!$T$4:$U$8,2,FALSE)/Lookup!$T$2)*VLOOKUP($C126,Model!$A$2:$E$22,5,FALSE)*VLOOKUP($C126,Model!$A$2:$R$22,18,FALSE)</f>
        <v>#N/A</v>
      </c>
      <c r="AN126" s="503" t="e">
        <f>(VLOOKUP($Q126,Lookup!$AD$4:$AE$13,2,FALSE)/Lookup!$AD$2)*VLOOKUP($C126,Model!$A$2:$E$22,5,FALSE)*VLOOKUP($C126,Model!$A$2:$S$22,19,FALSE)</f>
        <v>#N/A</v>
      </c>
      <c r="AO126" s="503" t="e">
        <f>(VLOOKUP($R126,Lookup!$AF$4:$AG$8,2,FALSE)/Lookup!$AF$2)*VLOOKUP($C126,Model!$A$2:$E$22,5,FALSE)*VLOOKUP($C126,Model!$A$2:$T$22,20,FALSE)</f>
        <v>#N/A</v>
      </c>
      <c r="AP126" s="503" t="e">
        <f>(VLOOKUP($S126,Lookup!$AH$4:$AI$9,2,FALSE)/Lookup!$AH$2)*VLOOKUP($C126,Model!$A$2:$E$22,5,FALSE)*VLOOKUP($C126,Model!$A$2:$U$22,21,FALSE)</f>
        <v>#N/A</v>
      </c>
      <c r="AQ126" s="503" t="e">
        <f>(VLOOKUP($T126,Lookup!$AJ$4:$AK$12,2,FALSE)/Lookup!$AJ$2)*VLOOKUP($C126,Model!$A$2:$E$22,5,FALSE)*VLOOKUP($C126,Model!$A$2:$V$22,22,FALSE)</f>
        <v>#N/A</v>
      </c>
    </row>
    <row r="127" spans="1:43" x14ac:dyDescent="0.25">
      <c r="A127" s="69"/>
      <c r="B127" s="69"/>
      <c r="C127" s="69"/>
      <c r="D127" s="69"/>
      <c r="E127" s="69"/>
      <c r="F127" s="69"/>
      <c r="G127" s="69"/>
      <c r="H127" s="69"/>
      <c r="I127" s="70"/>
      <c r="J127" s="69"/>
      <c r="K127" s="69"/>
      <c r="L127" s="69"/>
      <c r="M127" s="69"/>
      <c r="N127" s="69"/>
      <c r="O127" s="72"/>
      <c r="P127" s="69"/>
      <c r="Q127" s="69"/>
      <c r="R127" s="69"/>
      <c r="S127" s="69"/>
      <c r="T127" s="69"/>
      <c r="U127" s="503">
        <f t="shared" ca="1" si="4"/>
        <v>0</v>
      </c>
      <c r="V127" s="508">
        <f t="shared" ca="1" si="3"/>
        <v>0</v>
      </c>
      <c r="W127" s="506"/>
      <c r="X127" s="506"/>
      <c r="Y127" s="506"/>
      <c r="Z127" s="502" t="e">
        <f>VLOOKUP($C127,Model!$A$2:$D$22,2,FALSE)</f>
        <v>#N/A</v>
      </c>
      <c r="AA127" s="503" t="e">
        <f>(VLOOKUP($D127,Lookup!$C$4:$D$36,2,FALSE)/Lookup!$C$2)*VLOOKUP($C127,Model!$A$2:$E$22,5,FALSE)*VLOOKUP($C127,Model!$A$2:$G$22,7,FALSE)</f>
        <v>#N/A</v>
      </c>
      <c r="AB127" s="503" t="e">
        <f>(VLOOKUP($E127,Lookup!$F$4:$G$8,2,FALSE)/Lookup!$F$2)*VLOOKUP($C127,Model!$A$2:$E$22,5,FALSE)*VLOOKUP($C127,Model!$A$2:$H$22,8,FALSE)</f>
        <v>#N/A</v>
      </c>
      <c r="AC127" s="503" t="e">
        <f>(VLOOKUP($F127,Lookup!$H$4:$I$26,2,FALSE)/Lookup!$H$2)*VLOOKUP($C127,Model!$A$2:$E$22,5,FALSE)*VLOOKUP($C127,Model!$A$2:$I$22,9,FALSE)</f>
        <v>#N/A</v>
      </c>
      <c r="AD127" s="503" t="e">
        <f>(VLOOKUP($G127,Lookup!$J$4:$K$34,2,FALSE)/Lookup!$J$2)*VLOOKUP($C127,Model!$A$2:$E$22,5,FALSE)*VLOOKUP($C127,Model!$A$2:$J$22,10,FALSE)</f>
        <v>#N/A</v>
      </c>
      <c r="AE127" s="503" t="e">
        <f>(VLOOKUP($H127,Lookup!$L$4:$M$15,2,FALSE)/Lookup!$L$2)*VLOOKUP($C127,Model!$A$2:$E$22,5,FALSE)*VLOOKUP($C127,Model!$A$2:$K$22,11,FALSE)</f>
        <v>#N/A</v>
      </c>
      <c r="AF127" s="503" t="e">
        <f ca="1">_xlfn.SWITCH(VLOOKUP($C127,Model!$A$2:$F$22,6,FALSE),8,(VLOOKUP($I127,Lookup!$N$17:$O$24,2,FALSE)/Lookup!$L$2)*VLOOKUP($C127,Model!$A$2:$E$22,5,FALSE)*VLOOKUP($C127,Model!$A$2:$K$22,11,FALSE),(VLOOKUP($I127,Lookup!$N$4:$O$15,2,FALSE)/Lookup!$L$2)*VLOOKUP($C127,Model!$A$2:$E$22,5,FALSE)*VLOOKUP($C127,Model!$A$2:$K$22,11,FALSE))</f>
        <v>#NAME?</v>
      </c>
      <c r="AG127" s="503" t="e">
        <f>(VLOOKUP($J127,Lookup!$P$4:$Q$15,2,FALSE)/Lookup!$P$2)*VLOOKUP($C127,Model!$A$2:$E$22,5,FALSE)*VLOOKUP($C127,Model!$A$2:$L$22,12,FALSE)</f>
        <v>#N/A</v>
      </c>
      <c r="AH127" s="503" t="e">
        <f ca="1">_xlfn.SWITCH(VLOOKUP($C127,Model!$A$2:$F$22,6,FALSE),8,(VLOOKUP($K127,Lookup!$R$15:$S$23,2,FALSE)/Lookup!$R$2)*VLOOKUP($C127,Model!$A$2:$E$22,5,FALSE)*VLOOKUP($C127,Model!$A$2:$M$22,13,FALSE),(VLOOKUP($K127,Lookup!$R$4:$S$12,2,FALSE)/Lookup!$R$2)*VLOOKUP($C127,Model!$A$2:$E$22,5,FALSE)*VLOOKUP($C127,Model!$A$2:$M$22,13,FALSE))</f>
        <v>#NAME?</v>
      </c>
      <c r="AI127" s="503" t="e">
        <f>(VLOOKUP($L127,Lookup!$V$4:$W$12,2,FALSE)/Lookup!$V$2)*VLOOKUP($C127,Model!$A$2:$E$22,5,FALSE)*VLOOKUP($C127,Model!$A$2:$N$22,14,FALSE)</f>
        <v>#N/A</v>
      </c>
      <c r="AJ127" s="503" t="e">
        <f>(VLOOKUP($M127,Lookup!$X$4:$Y$10,2,FALSE)/Lookup!$X$2)*VLOOKUP($C127,Model!$A$2:$E$22,5,FALSE)*VLOOKUP($C127,Model!$A$2:$O$22,15,FALSE)</f>
        <v>#N/A</v>
      </c>
      <c r="AK127" s="503" t="e">
        <f>(VLOOKUP($N127,Lookup!$Z$4:$AA$13,2,FALSE)/Lookup!$Z$2)*VLOOKUP($C127,Model!$A$2:$E$22,5,FALSE)*VLOOKUP($C127,Model!$A$2:$P$22,16,FALSE)</f>
        <v>#N/A</v>
      </c>
      <c r="AL127" s="503" t="e">
        <f>(VLOOKUP($O127,Lookup!$AB$4:$AC$13,2,FALSE)/Lookup!$AB$2)*VLOOKUP($C127,Model!$A$2:$E$22,5,FALSE)*VLOOKUP($C127,Model!$A$2:$Q$22,17,FALSE)</f>
        <v>#N/A</v>
      </c>
      <c r="AM127" s="503" t="e">
        <f>(VLOOKUP($P127,Lookup!$T$4:$U$8,2,FALSE)/Lookup!$T$2)*VLOOKUP($C127,Model!$A$2:$E$22,5,FALSE)*VLOOKUP($C127,Model!$A$2:$R$22,18,FALSE)</f>
        <v>#N/A</v>
      </c>
      <c r="AN127" s="503" t="e">
        <f>(VLOOKUP($Q127,Lookup!$AD$4:$AE$13,2,FALSE)/Lookup!$AD$2)*VLOOKUP($C127,Model!$A$2:$E$22,5,FALSE)*VLOOKUP($C127,Model!$A$2:$S$22,19,FALSE)</f>
        <v>#N/A</v>
      </c>
      <c r="AO127" s="503" t="e">
        <f>(VLOOKUP($R127,Lookup!$AF$4:$AG$8,2,FALSE)/Lookup!$AF$2)*VLOOKUP($C127,Model!$A$2:$E$22,5,FALSE)*VLOOKUP($C127,Model!$A$2:$T$22,20,FALSE)</f>
        <v>#N/A</v>
      </c>
      <c r="AP127" s="503" t="e">
        <f>(VLOOKUP($S127,Lookup!$AH$4:$AI$9,2,FALSE)/Lookup!$AH$2)*VLOOKUP($C127,Model!$A$2:$E$22,5,FALSE)*VLOOKUP($C127,Model!$A$2:$U$22,21,FALSE)</f>
        <v>#N/A</v>
      </c>
      <c r="AQ127" s="503" t="e">
        <f>(VLOOKUP($T127,Lookup!$AJ$4:$AK$12,2,FALSE)/Lookup!$AJ$2)*VLOOKUP($C127,Model!$A$2:$E$22,5,FALSE)*VLOOKUP($C127,Model!$A$2:$V$22,22,FALSE)</f>
        <v>#N/A</v>
      </c>
    </row>
    <row r="128" spans="1:43" x14ac:dyDescent="0.25">
      <c r="A128" s="69"/>
      <c r="B128" s="69"/>
      <c r="C128" s="69"/>
      <c r="D128" s="69"/>
      <c r="E128" s="69"/>
      <c r="F128" s="69"/>
      <c r="G128" s="69"/>
      <c r="H128" s="69"/>
      <c r="I128" s="70"/>
      <c r="J128" s="69"/>
      <c r="K128" s="69"/>
      <c r="L128" s="69"/>
      <c r="M128" s="69"/>
      <c r="N128" s="69"/>
      <c r="O128" s="72"/>
      <c r="P128" s="69"/>
      <c r="Q128" s="69"/>
      <c r="R128" s="69"/>
      <c r="S128" s="69"/>
      <c r="T128" s="69"/>
      <c r="U128" s="503">
        <f t="shared" ca="1" si="4"/>
        <v>0</v>
      </c>
      <c r="V128" s="508">
        <f t="shared" ca="1" si="3"/>
        <v>0</v>
      </c>
      <c r="W128" s="506"/>
      <c r="X128" s="506"/>
      <c r="Y128" s="506"/>
      <c r="Z128" s="502" t="e">
        <f>VLOOKUP($C128,Model!$A$2:$D$22,2,FALSE)</f>
        <v>#N/A</v>
      </c>
      <c r="AA128" s="503" t="e">
        <f>(VLOOKUP($D128,Lookup!$C$4:$D$36,2,FALSE)/Lookup!$C$2)*VLOOKUP($C128,Model!$A$2:$E$22,5,FALSE)*VLOOKUP($C128,Model!$A$2:$G$22,7,FALSE)</f>
        <v>#N/A</v>
      </c>
      <c r="AB128" s="503" t="e">
        <f>(VLOOKUP($E128,Lookup!$F$4:$G$8,2,FALSE)/Lookup!$F$2)*VLOOKUP($C128,Model!$A$2:$E$22,5,FALSE)*VLOOKUP($C128,Model!$A$2:$H$22,8,FALSE)</f>
        <v>#N/A</v>
      </c>
      <c r="AC128" s="503" t="e">
        <f>(VLOOKUP($F128,Lookup!$H$4:$I$26,2,FALSE)/Lookup!$H$2)*VLOOKUP($C128,Model!$A$2:$E$22,5,FALSE)*VLOOKUP($C128,Model!$A$2:$I$22,9,FALSE)</f>
        <v>#N/A</v>
      </c>
      <c r="AD128" s="503" t="e">
        <f>(VLOOKUP($G128,Lookup!$J$4:$K$34,2,FALSE)/Lookup!$J$2)*VLOOKUP($C128,Model!$A$2:$E$22,5,FALSE)*VLOOKUP($C128,Model!$A$2:$J$22,10,FALSE)</f>
        <v>#N/A</v>
      </c>
      <c r="AE128" s="503" t="e">
        <f>(VLOOKUP($H128,Lookup!$L$4:$M$15,2,FALSE)/Lookup!$L$2)*VLOOKUP($C128,Model!$A$2:$E$22,5,FALSE)*VLOOKUP($C128,Model!$A$2:$K$22,11,FALSE)</f>
        <v>#N/A</v>
      </c>
      <c r="AF128" s="503" t="e">
        <f ca="1">_xlfn.SWITCH(VLOOKUP($C128,Model!$A$2:$F$22,6,FALSE),8,(VLOOKUP($I128,Lookup!$N$17:$O$24,2,FALSE)/Lookup!$L$2)*VLOOKUP($C128,Model!$A$2:$E$22,5,FALSE)*VLOOKUP($C128,Model!$A$2:$K$22,11,FALSE),(VLOOKUP($I128,Lookup!$N$4:$O$15,2,FALSE)/Lookup!$L$2)*VLOOKUP($C128,Model!$A$2:$E$22,5,FALSE)*VLOOKUP($C128,Model!$A$2:$K$22,11,FALSE))</f>
        <v>#NAME?</v>
      </c>
      <c r="AG128" s="503" t="e">
        <f>(VLOOKUP($J128,Lookup!$P$4:$Q$15,2,FALSE)/Lookup!$P$2)*VLOOKUP($C128,Model!$A$2:$E$22,5,FALSE)*VLOOKUP($C128,Model!$A$2:$L$22,12,FALSE)</f>
        <v>#N/A</v>
      </c>
      <c r="AH128" s="503" t="e">
        <f ca="1">_xlfn.SWITCH(VLOOKUP($C128,Model!$A$2:$F$22,6,FALSE),8,(VLOOKUP($K128,Lookup!$R$15:$S$23,2,FALSE)/Lookup!$R$2)*VLOOKUP($C128,Model!$A$2:$E$22,5,FALSE)*VLOOKUP($C128,Model!$A$2:$M$22,13,FALSE),(VLOOKUP($K128,Lookup!$R$4:$S$12,2,FALSE)/Lookup!$R$2)*VLOOKUP($C128,Model!$A$2:$E$22,5,FALSE)*VLOOKUP($C128,Model!$A$2:$M$22,13,FALSE))</f>
        <v>#NAME?</v>
      </c>
      <c r="AI128" s="503" t="e">
        <f>(VLOOKUP($L128,Lookup!$V$4:$W$12,2,FALSE)/Lookup!$V$2)*VLOOKUP($C128,Model!$A$2:$E$22,5,FALSE)*VLOOKUP($C128,Model!$A$2:$N$22,14,FALSE)</f>
        <v>#N/A</v>
      </c>
      <c r="AJ128" s="503" t="e">
        <f>(VLOOKUP($M128,Lookup!$X$4:$Y$10,2,FALSE)/Lookup!$X$2)*VLOOKUP($C128,Model!$A$2:$E$22,5,FALSE)*VLOOKUP($C128,Model!$A$2:$O$22,15,FALSE)</f>
        <v>#N/A</v>
      </c>
      <c r="AK128" s="503" t="e">
        <f>(VLOOKUP($N128,Lookup!$Z$4:$AA$13,2,FALSE)/Lookup!$Z$2)*VLOOKUP($C128,Model!$A$2:$E$22,5,FALSE)*VLOOKUP($C128,Model!$A$2:$P$22,16,FALSE)</f>
        <v>#N/A</v>
      </c>
      <c r="AL128" s="503" t="e">
        <f>(VLOOKUP($O128,Lookup!$AB$4:$AC$13,2,FALSE)/Lookup!$AB$2)*VLOOKUP($C128,Model!$A$2:$E$22,5,FALSE)*VLOOKUP($C128,Model!$A$2:$Q$22,17,FALSE)</f>
        <v>#N/A</v>
      </c>
      <c r="AM128" s="503" t="e">
        <f>(VLOOKUP($P128,Lookup!$T$4:$U$8,2,FALSE)/Lookup!$T$2)*VLOOKUP($C128,Model!$A$2:$E$22,5,FALSE)*VLOOKUP($C128,Model!$A$2:$R$22,18,FALSE)</f>
        <v>#N/A</v>
      </c>
      <c r="AN128" s="503" t="e">
        <f>(VLOOKUP($Q128,Lookup!$AD$4:$AE$13,2,FALSE)/Lookup!$AD$2)*VLOOKUP($C128,Model!$A$2:$E$22,5,FALSE)*VLOOKUP($C128,Model!$A$2:$S$22,19,FALSE)</f>
        <v>#N/A</v>
      </c>
      <c r="AO128" s="503" t="e">
        <f>(VLOOKUP($R128,Lookup!$AF$4:$AG$8,2,FALSE)/Lookup!$AF$2)*VLOOKUP($C128,Model!$A$2:$E$22,5,FALSE)*VLOOKUP($C128,Model!$A$2:$T$22,20,FALSE)</f>
        <v>#N/A</v>
      </c>
      <c r="AP128" s="503" t="e">
        <f>(VLOOKUP($S128,Lookup!$AH$4:$AI$9,2,FALSE)/Lookup!$AH$2)*VLOOKUP($C128,Model!$A$2:$E$22,5,FALSE)*VLOOKUP($C128,Model!$A$2:$U$22,21,FALSE)</f>
        <v>#N/A</v>
      </c>
      <c r="AQ128" s="503" t="e">
        <f>(VLOOKUP($T128,Lookup!$AJ$4:$AK$12,2,FALSE)/Lookup!$AJ$2)*VLOOKUP($C128,Model!$A$2:$E$22,5,FALSE)*VLOOKUP($C128,Model!$A$2:$V$22,22,FALSE)</f>
        <v>#N/A</v>
      </c>
    </row>
    <row r="129" spans="1:43" x14ac:dyDescent="0.25">
      <c r="A129" s="69"/>
      <c r="B129" s="69"/>
      <c r="C129" s="69"/>
      <c r="D129" s="69"/>
      <c r="E129" s="69"/>
      <c r="F129" s="69"/>
      <c r="G129" s="69"/>
      <c r="H129" s="69"/>
      <c r="I129" s="70"/>
      <c r="J129" s="69"/>
      <c r="K129" s="69"/>
      <c r="L129" s="69"/>
      <c r="M129" s="69"/>
      <c r="N129" s="69"/>
      <c r="O129" s="72"/>
      <c r="P129" s="69"/>
      <c r="Q129" s="69"/>
      <c r="R129" s="69"/>
      <c r="S129" s="69"/>
      <c r="T129" s="69"/>
      <c r="U129" s="503">
        <f t="shared" ca="1" si="4"/>
        <v>0</v>
      </c>
      <c r="V129" s="508">
        <f t="shared" ca="1" si="3"/>
        <v>0</v>
      </c>
      <c r="W129" s="506"/>
      <c r="X129" s="506"/>
      <c r="Y129" s="506"/>
      <c r="Z129" s="502" t="e">
        <f>VLOOKUP($C129,Model!$A$2:$D$22,2,FALSE)</f>
        <v>#N/A</v>
      </c>
      <c r="AA129" s="503" t="e">
        <f>(VLOOKUP($D129,Lookup!$C$4:$D$36,2,FALSE)/Lookup!$C$2)*VLOOKUP($C129,Model!$A$2:$E$22,5,FALSE)*VLOOKUP($C129,Model!$A$2:$G$22,7,FALSE)</f>
        <v>#N/A</v>
      </c>
      <c r="AB129" s="503" t="e">
        <f>(VLOOKUP($E129,Lookup!$F$4:$G$8,2,FALSE)/Lookup!$F$2)*VLOOKUP($C129,Model!$A$2:$E$22,5,FALSE)*VLOOKUP($C129,Model!$A$2:$H$22,8,FALSE)</f>
        <v>#N/A</v>
      </c>
      <c r="AC129" s="503" t="e">
        <f>(VLOOKUP($F129,Lookup!$H$4:$I$26,2,FALSE)/Lookup!$H$2)*VLOOKUP($C129,Model!$A$2:$E$22,5,FALSE)*VLOOKUP($C129,Model!$A$2:$I$22,9,FALSE)</f>
        <v>#N/A</v>
      </c>
      <c r="AD129" s="503" t="e">
        <f>(VLOOKUP($G129,Lookup!$J$4:$K$34,2,FALSE)/Lookup!$J$2)*VLOOKUP($C129,Model!$A$2:$E$22,5,FALSE)*VLOOKUP($C129,Model!$A$2:$J$22,10,FALSE)</f>
        <v>#N/A</v>
      </c>
      <c r="AE129" s="503" t="e">
        <f>(VLOOKUP($H129,Lookup!$L$4:$M$15,2,FALSE)/Lookup!$L$2)*VLOOKUP($C129,Model!$A$2:$E$22,5,FALSE)*VLOOKUP($C129,Model!$A$2:$K$22,11,FALSE)</f>
        <v>#N/A</v>
      </c>
      <c r="AF129" s="503" t="e">
        <f ca="1">_xlfn.SWITCH(VLOOKUP($C129,Model!$A$2:$F$22,6,FALSE),8,(VLOOKUP($I129,Lookup!$N$17:$O$24,2,FALSE)/Lookup!$L$2)*VLOOKUP($C129,Model!$A$2:$E$22,5,FALSE)*VLOOKUP($C129,Model!$A$2:$K$22,11,FALSE),(VLOOKUP($I129,Lookup!$N$4:$O$15,2,FALSE)/Lookup!$L$2)*VLOOKUP($C129,Model!$A$2:$E$22,5,FALSE)*VLOOKUP($C129,Model!$A$2:$K$22,11,FALSE))</f>
        <v>#NAME?</v>
      </c>
      <c r="AG129" s="503" t="e">
        <f>(VLOOKUP($J129,Lookup!$P$4:$Q$15,2,FALSE)/Lookup!$P$2)*VLOOKUP($C129,Model!$A$2:$E$22,5,FALSE)*VLOOKUP($C129,Model!$A$2:$L$22,12,FALSE)</f>
        <v>#N/A</v>
      </c>
      <c r="AH129" s="503" t="e">
        <f ca="1">_xlfn.SWITCH(VLOOKUP($C129,Model!$A$2:$F$22,6,FALSE),8,(VLOOKUP($K129,Lookup!$R$15:$S$23,2,FALSE)/Lookup!$R$2)*VLOOKUP($C129,Model!$A$2:$E$22,5,FALSE)*VLOOKUP($C129,Model!$A$2:$M$22,13,FALSE),(VLOOKUP($K129,Lookup!$R$4:$S$12,2,FALSE)/Lookup!$R$2)*VLOOKUP($C129,Model!$A$2:$E$22,5,FALSE)*VLOOKUP($C129,Model!$A$2:$M$22,13,FALSE))</f>
        <v>#NAME?</v>
      </c>
      <c r="AI129" s="503" t="e">
        <f>(VLOOKUP($L129,Lookup!$V$4:$W$12,2,FALSE)/Lookup!$V$2)*VLOOKUP($C129,Model!$A$2:$E$22,5,FALSE)*VLOOKUP($C129,Model!$A$2:$N$22,14,FALSE)</f>
        <v>#N/A</v>
      </c>
      <c r="AJ129" s="503" t="e">
        <f>(VLOOKUP($M129,Lookup!$X$4:$Y$10,2,FALSE)/Lookup!$X$2)*VLOOKUP($C129,Model!$A$2:$E$22,5,FALSE)*VLOOKUP($C129,Model!$A$2:$O$22,15,FALSE)</f>
        <v>#N/A</v>
      </c>
      <c r="AK129" s="503" t="e">
        <f>(VLOOKUP($N129,Lookup!$Z$4:$AA$13,2,FALSE)/Lookup!$Z$2)*VLOOKUP($C129,Model!$A$2:$E$22,5,FALSE)*VLOOKUP($C129,Model!$A$2:$P$22,16,FALSE)</f>
        <v>#N/A</v>
      </c>
      <c r="AL129" s="503" t="e">
        <f>(VLOOKUP($O129,Lookup!$AB$4:$AC$13,2,FALSE)/Lookup!$AB$2)*VLOOKUP($C129,Model!$A$2:$E$22,5,FALSE)*VLOOKUP($C129,Model!$A$2:$Q$22,17,FALSE)</f>
        <v>#N/A</v>
      </c>
      <c r="AM129" s="503" t="e">
        <f>(VLOOKUP($P129,Lookup!$T$4:$U$8,2,FALSE)/Lookup!$T$2)*VLOOKUP($C129,Model!$A$2:$E$22,5,FALSE)*VLOOKUP($C129,Model!$A$2:$R$22,18,FALSE)</f>
        <v>#N/A</v>
      </c>
      <c r="AN129" s="503" t="e">
        <f>(VLOOKUP($Q129,Lookup!$AD$4:$AE$13,2,FALSE)/Lookup!$AD$2)*VLOOKUP($C129,Model!$A$2:$E$22,5,FALSE)*VLOOKUP($C129,Model!$A$2:$S$22,19,FALSE)</f>
        <v>#N/A</v>
      </c>
      <c r="AO129" s="503" t="e">
        <f>(VLOOKUP($R129,Lookup!$AF$4:$AG$8,2,FALSE)/Lookup!$AF$2)*VLOOKUP($C129,Model!$A$2:$E$22,5,FALSE)*VLOOKUP($C129,Model!$A$2:$T$22,20,FALSE)</f>
        <v>#N/A</v>
      </c>
      <c r="AP129" s="503" t="e">
        <f>(VLOOKUP($S129,Lookup!$AH$4:$AI$9,2,FALSE)/Lookup!$AH$2)*VLOOKUP($C129,Model!$A$2:$E$22,5,FALSE)*VLOOKUP($C129,Model!$A$2:$U$22,21,FALSE)</f>
        <v>#N/A</v>
      </c>
      <c r="AQ129" s="503" t="e">
        <f>(VLOOKUP($T129,Lookup!$AJ$4:$AK$12,2,FALSE)/Lookup!$AJ$2)*VLOOKUP($C129,Model!$A$2:$E$22,5,FALSE)*VLOOKUP($C129,Model!$A$2:$V$22,22,FALSE)</f>
        <v>#N/A</v>
      </c>
    </row>
    <row r="130" spans="1:43" x14ac:dyDescent="0.25">
      <c r="A130" s="69"/>
      <c r="B130" s="69"/>
      <c r="C130" s="69"/>
      <c r="D130" s="69"/>
      <c r="E130" s="69"/>
      <c r="F130" s="69"/>
      <c r="G130" s="69"/>
      <c r="H130" s="69"/>
      <c r="I130" s="70"/>
      <c r="J130" s="69"/>
      <c r="K130" s="69"/>
      <c r="L130" s="69"/>
      <c r="M130" s="69"/>
      <c r="N130" s="69"/>
      <c r="O130" s="72"/>
      <c r="P130" s="69"/>
      <c r="Q130" s="69"/>
      <c r="R130" s="69"/>
      <c r="S130" s="69"/>
      <c r="T130" s="69"/>
      <c r="U130" s="503">
        <f t="shared" ca="1" si="4"/>
        <v>0</v>
      </c>
      <c r="V130" s="508">
        <f t="shared" ca="1" si="3"/>
        <v>0</v>
      </c>
      <c r="W130" s="506"/>
      <c r="X130" s="506"/>
      <c r="Y130" s="506"/>
      <c r="Z130" s="502" t="e">
        <f>VLOOKUP($C130,Model!$A$2:$D$22,2,FALSE)</f>
        <v>#N/A</v>
      </c>
      <c r="AA130" s="503" t="e">
        <f>(VLOOKUP($D130,Lookup!$C$4:$D$36,2,FALSE)/Lookup!$C$2)*VLOOKUP($C130,Model!$A$2:$E$22,5,FALSE)*VLOOKUP($C130,Model!$A$2:$G$22,7,FALSE)</f>
        <v>#N/A</v>
      </c>
      <c r="AB130" s="503" t="e">
        <f>(VLOOKUP($E130,Lookup!$F$4:$G$8,2,FALSE)/Lookup!$F$2)*VLOOKUP($C130,Model!$A$2:$E$22,5,FALSE)*VLOOKUP($C130,Model!$A$2:$H$22,8,FALSE)</f>
        <v>#N/A</v>
      </c>
      <c r="AC130" s="503" t="e">
        <f>(VLOOKUP($F130,Lookup!$H$4:$I$26,2,FALSE)/Lookup!$H$2)*VLOOKUP($C130,Model!$A$2:$E$22,5,FALSE)*VLOOKUP($C130,Model!$A$2:$I$22,9,FALSE)</f>
        <v>#N/A</v>
      </c>
      <c r="AD130" s="503" t="e">
        <f>(VLOOKUP($G130,Lookup!$J$4:$K$34,2,FALSE)/Lookup!$J$2)*VLOOKUP($C130,Model!$A$2:$E$22,5,FALSE)*VLOOKUP($C130,Model!$A$2:$J$22,10,FALSE)</f>
        <v>#N/A</v>
      </c>
      <c r="AE130" s="503" t="e">
        <f>(VLOOKUP($H130,Lookup!$L$4:$M$15,2,FALSE)/Lookup!$L$2)*VLOOKUP($C130,Model!$A$2:$E$22,5,FALSE)*VLOOKUP($C130,Model!$A$2:$K$22,11,FALSE)</f>
        <v>#N/A</v>
      </c>
      <c r="AF130" s="503" t="e">
        <f ca="1">_xlfn.SWITCH(VLOOKUP($C130,Model!$A$2:$F$22,6,FALSE),8,(VLOOKUP($I130,Lookup!$N$17:$O$24,2,FALSE)/Lookup!$L$2)*VLOOKUP($C130,Model!$A$2:$E$22,5,FALSE)*VLOOKUP($C130,Model!$A$2:$K$22,11,FALSE),(VLOOKUP($I130,Lookup!$N$4:$O$15,2,FALSE)/Lookup!$L$2)*VLOOKUP($C130,Model!$A$2:$E$22,5,FALSE)*VLOOKUP($C130,Model!$A$2:$K$22,11,FALSE))</f>
        <v>#NAME?</v>
      </c>
      <c r="AG130" s="503" t="e">
        <f>(VLOOKUP($J130,Lookup!$P$4:$Q$15,2,FALSE)/Lookup!$P$2)*VLOOKUP($C130,Model!$A$2:$E$22,5,FALSE)*VLOOKUP($C130,Model!$A$2:$L$22,12,FALSE)</f>
        <v>#N/A</v>
      </c>
      <c r="AH130" s="503" t="e">
        <f ca="1">_xlfn.SWITCH(VLOOKUP($C130,Model!$A$2:$F$22,6,FALSE),8,(VLOOKUP($K130,Lookup!$R$15:$S$23,2,FALSE)/Lookup!$R$2)*VLOOKUP($C130,Model!$A$2:$E$22,5,FALSE)*VLOOKUP($C130,Model!$A$2:$M$22,13,FALSE),(VLOOKUP($K130,Lookup!$R$4:$S$12,2,FALSE)/Lookup!$R$2)*VLOOKUP($C130,Model!$A$2:$E$22,5,FALSE)*VLOOKUP($C130,Model!$A$2:$M$22,13,FALSE))</f>
        <v>#NAME?</v>
      </c>
      <c r="AI130" s="503" t="e">
        <f>(VLOOKUP($L130,Lookup!$V$4:$W$12,2,FALSE)/Lookup!$V$2)*VLOOKUP($C130,Model!$A$2:$E$22,5,FALSE)*VLOOKUP($C130,Model!$A$2:$N$22,14,FALSE)</f>
        <v>#N/A</v>
      </c>
      <c r="AJ130" s="503" t="e">
        <f>(VLOOKUP($M130,Lookup!$X$4:$Y$10,2,FALSE)/Lookup!$X$2)*VLOOKUP($C130,Model!$A$2:$E$22,5,FALSE)*VLOOKUP($C130,Model!$A$2:$O$22,15,FALSE)</f>
        <v>#N/A</v>
      </c>
      <c r="AK130" s="503" t="e">
        <f>(VLOOKUP($N130,Lookup!$Z$4:$AA$13,2,FALSE)/Lookup!$Z$2)*VLOOKUP($C130,Model!$A$2:$E$22,5,FALSE)*VLOOKUP($C130,Model!$A$2:$P$22,16,FALSE)</f>
        <v>#N/A</v>
      </c>
      <c r="AL130" s="503" t="e">
        <f>(VLOOKUP($O130,Lookup!$AB$4:$AC$13,2,FALSE)/Lookup!$AB$2)*VLOOKUP($C130,Model!$A$2:$E$22,5,FALSE)*VLOOKUP($C130,Model!$A$2:$Q$22,17,FALSE)</f>
        <v>#N/A</v>
      </c>
      <c r="AM130" s="503" t="e">
        <f>(VLOOKUP($P130,Lookup!$T$4:$U$8,2,FALSE)/Lookup!$T$2)*VLOOKUP($C130,Model!$A$2:$E$22,5,FALSE)*VLOOKUP($C130,Model!$A$2:$R$22,18,FALSE)</f>
        <v>#N/A</v>
      </c>
      <c r="AN130" s="503" t="e">
        <f>(VLOOKUP($Q130,Lookup!$AD$4:$AE$13,2,FALSE)/Lookup!$AD$2)*VLOOKUP($C130,Model!$A$2:$E$22,5,FALSE)*VLOOKUP($C130,Model!$A$2:$S$22,19,FALSE)</f>
        <v>#N/A</v>
      </c>
      <c r="AO130" s="503" t="e">
        <f>(VLOOKUP($R130,Lookup!$AF$4:$AG$8,2,FALSE)/Lookup!$AF$2)*VLOOKUP($C130,Model!$A$2:$E$22,5,FALSE)*VLOOKUP($C130,Model!$A$2:$T$22,20,FALSE)</f>
        <v>#N/A</v>
      </c>
      <c r="AP130" s="503" t="e">
        <f>(VLOOKUP($S130,Lookup!$AH$4:$AI$9,2,FALSE)/Lookup!$AH$2)*VLOOKUP($C130,Model!$A$2:$E$22,5,FALSE)*VLOOKUP($C130,Model!$A$2:$U$22,21,FALSE)</f>
        <v>#N/A</v>
      </c>
      <c r="AQ130" s="503" t="e">
        <f>(VLOOKUP($T130,Lookup!$AJ$4:$AK$12,2,FALSE)/Lookup!$AJ$2)*VLOOKUP($C130,Model!$A$2:$E$22,5,FALSE)*VLOOKUP($C130,Model!$A$2:$V$22,22,FALSE)</f>
        <v>#N/A</v>
      </c>
    </row>
    <row r="131" spans="1:43" x14ac:dyDescent="0.25">
      <c r="A131" s="69"/>
      <c r="B131" s="69"/>
      <c r="C131" s="69"/>
      <c r="D131" s="69"/>
      <c r="E131" s="69"/>
      <c r="F131" s="69"/>
      <c r="G131" s="69"/>
      <c r="H131" s="69"/>
      <c r="I131" s="70"/>
      <c r="J131" s="69"/>
      <c r="K131" s="69"/>
      <c r="L131" s="69"/>
      <c r="M131" s="69"/>
      <c r="N131" s="69"/>
      <c r="O131" s="72"/>
      <c r="P131" s="69"/>
      <c r="Q131" s="69"/>
      <c r="R131" s="69"/>
      <c r="S131" s="69"/>
      <c r="T131" s="69"/>
      <c r="U131" s="503">
        <f t="shared" ca="1" si="4"/>
        <v>0</v>
      </c>
      <c r="V131" s="508">
        <f t="shared" ref="V131:V194" ca="1" si="5">IFERROR(Z131*U131,0)</f>
        <v>0</v>
      </c>
      <c r="W131" s="506"/>
      <c r="X131" s="506"/>
      <c r="Y131" s="506"/>
      <c r="Z131" s="502" t="e">
        <f>VLOOKUP($C131,Model!$A$2:$D$22,2,FALSE)</f>
        <v>#N/A</v>
      </c>
      <c r="AA131" s="503" t="e">
        <f>(VLOOKUP($D131,Lookup!$C$4:$D$36,2,FALSE)/Lookup!$C$2)*VLOOKUP($C131,Model!$A$2:$E$22,5,FALSE)*VLOOKUP($C131,Model!$A$2:$G$22,7,FALSE)</f>
        <v>#N/A</v>
      </c>
      <c r="AB131" s="503" t="e">
        <f>(VLOOKUP($E131,Lookup!$F$4:$G$8,2,FALSE)/Lookup!$F$2)*VLOOKUP($C131,Model!$A$2:$E$22,5,FALSE)*VLOOKUP($C131,Model!$A$2:$H$22,8,FALSE)</f>
        <v>#N/A</v>
      </c>
      <c r="AC131" s="503" t="e">
        <f>(VLOOKUP($F131,Lookup!$H$4:$I$26,2,FALSE)/Lookup!$H$2)*VLOOKUP($C131,Model!$A$2:$E$22,5,FALSE)*VLOOKUP($C131,Model!$A$2:$I$22,9,FALSE)</f>
        <v>#N/A</v>
      </c>
      <c r="AD131" s="503" t="e">
        <f>(VLOOKUP($G131,Lookup!$J$4:$K$34,2,FALSE)/Lookup!$J$2)*VLOOKUP($C131,Model!$A$2:$E$22,5,FALSE)*VLOOKUP($C131,Model!$A$2:$J$22,10,FALSE)</f>
        <v>#N/A</v>
      </c>
      <c r="AE131" s="503" t="e">
        <f>(VLOOKUP($H131,Lookup!$L$4:$M$15,2,FALSE)/Lookup!$L$2)*VLOOKUP($C131,Model!$A$2:$E$22,5,FALSE)*VLOOKUP($C131,Model!$A$2:$K$22,11,FALSE)</f>
        <v>#N/A</v>
      </c>
      <c r="AF131" s="503" t="e">
        <f ca="1">_xlfn.SWITCH(VLOOKUP($C131,Model!$A$2:$F$22,6,FALSE),8,(VLOOKUP($I131,Lookup!$N$17:$O$24,2,FALSE)/Lookup!$L$2)*VLOOKUP($C131,Model!$A$2:$E$22,5,FALSE)*VLOOKUP($C131,Model!$A$2:$K$22,11,FALSE),(VLOOKUP($I131,Lookup!$N$4:$O$15,2,FALSE)/Lookup!$L$2)*VLOOKUP($C131,Model!$A$2:$E$22,5,FALSE)*VLOOKUP($C131,Model!$A$2:$K$22,11,FALSE))</f>
        <v>#NAME?</v>
      </c>
      <c r="AG131" s="503" t="e">
        <f>(VLOOKUP($J131,Lookup!$P$4:$Q$15,2,FALSE)/Lookup!$P$2)*VLOOKUP($C131,Model!$A$2:$E$22,5,FALSE)*VLOOKUP($C131,Model!$A$2:$L$22,12,FALSE)</f>
        <v>#N/A</v>
      </c>
      <c r="AH131" s="503" t="e">
        <f ca="1">_xlfn.SWITCH(VLOOKUP($C131,Model!$A$2:$F$22,6,FALSE),8,(VLOOKUP($K131,Lookup!$R$15:$S$23,2,FALSE)/Lookup!$R$2)*VLOOKUP($C131,Model!$A$2:$E$22,5,FALSE)*VLOOKUP($C131,Model!$A$2:$M$22,13,FALSE),(VLOOKUP($K131,Lookup!$R$4:$S$12,2,FALSE)/Lookup!$R$2)*VLOOKUP($C131,Model!$A$2:$E$22,5,FALSE)*VLOOKUP($C131,Model!$A$2:$M$22,13,FALSE))</f>
        <v>#NAME?</v>
      </c>
      <c r="AI131" s="503" t="e">
        <f>(VLOOKUP($L131,Lookup!$V$4:$W$12,2,FALSE)/Lookup!$V$2)*VLOOKUP($C131,Model!$A$2:$E$22,5,FALSE)*VLOOKUP($C131,Model!$A$2:$N$22,14,FALSE)</f>
        <v>#N/A</v>
      </c>
      <c r="AJ131" s="503" t="e">
        <f>(VLOOKUP($M131,Lookup!$X$4:$Y$10,2,FALSE)/Lookup!$X$2)*VLOOKUP($C131,Model!$A$2:$E$22,5,FALSE)*VLOOKUP($C131,Model!$A$2:$O$22,15,FALSE)</f>
        <v>#N/A</v>
      </c>
      <c r="AK131" s="503" t="e">
        <f>(VLOOKUP($N131,Lookup!$Z$4:$AA$13,2,FALSE)/Lookup!$Z$2)*VLOOKUP($C131,Model!$A$2:$E$22,5,FALSE)*VLOOKUP($C131,Model!$A$2:$P$22,16,FALSE)</f>
        <v>#N/A</v>
      </c>
      <c r="AL131" s="503" t="e">
        <f>(VLOOKUP($O131,Lookup!$AB$4:$AC$13,2,FALSE)/Lookup!$AB$2)*VLOOKUP($C131,Model!$A$2:$E$22,5,FALSE)*VLOOKUP($C131,Model!$A$2:$Q$22,17,FALSE)</f>
        <v>#N/A</v>
      </c>
      <c r="AM131" s="503" t="e">
        <f>(VLOOKUP($P131,Lookup!$T$4:$U$8,2,FALSE)/Lookup!$T$2)*VLOOKUP($C131,Model!$A$2:$E$22,5,FALSE)*VLOOKUP($C131,Model!$A$2:$R$22,18,FALSE)</f>
        <v>#N/A</v>
      </c>
      <c r="AN131" s="503" t="e">
        <f>(VLOOKUP($Q131,Lookup!$AD$4:$AE$13,2,FALSE)/Lookup!$AD$2)*VLOOKUP($C131,Model!$A$2:$E$22,5,FALSE)*VLOOKUP($C131,Model!$A$2:$S$22,19,FALSE)</f>
        <v>#N/A</v>
      </c>
      <c r="AO131" s="503" t="e">
        <f>(VLOOKUP($R131,Lookup!$AF$4:$AG$8,2,FALSE)/Lookup!$AF$2)*VLOOKUP($C131,Model!$A$2:$E$22,5,FALSE)*VLOOKUP($C131,Model!$A$2:$T$22,20,FALSE)</f>
        <v>#N/A</v>
      </c>
      <c r="AP131" s="503" t="e">
        <f>(VLOOKUP($S131,Lookup!$AH$4:$AI$9,2,FALSE)/Lookup!$AH$2)*VLOOKUP($C131,Model!$A$2:$E$22,5,FALSE)*VLOOKUP($C131,Model!$A$2:$U$22,21,FALSE)</f>
        <v>#N/A</v>
      </c>
      <c r="AQ131" s="503" t="e">
        <f>(VLOOKUP($T131,Lookup!$AJ$4:$AK$12,2,FALSE)/Lookup!$AJ$2)*VLOOKUP($C131,Model!$A$2:$E$22,5,FALSE)*VLOOKUP($C131,Model!$A$2:$V$22,22,FALSE)</f>
        <v>#N/A</v>
      </c>
    </row>
    <row r="132" spans="1:43" x14ac:dyDescent="0.25">
      <c r="A132" s="69"/>
      <c r="B132" s="69"/>
      <c r="C132" s="69"/>
      <c r="D132" s="69"/>
      <c r="E132" s="69"/>
      <c r="F132" s="69"/>
      <c r="G132" s="69"/>
      <c r="H132" s="69"/>
      <c r="I132" s="70"/>
      <c r="J132" s="69"/>
      <c r="K132" s="69"/>
      <c r="L132" s="69"/>
      <c r="M132" s="69"/>
      <c r="N132" s="69"/>
      <c r="O132" s="72"/>
      <c r="P132" s="69"/>
      <c r="Q132" s="69"/>
      <c r="R132" s="69"/>
      <c r="S132" s="69"/>
      <c r="T132" s="69"/>
      <c r="U132" s="503">
        <f t="shared" ca="1" si="4"/>
        <v>0</v>
      </c>
      <c r="V132" s="508">
        <f t="shared" ca="1" si="5"/>
        <v>0</v>
      </c>
      <c r="W132" s="506"/>
      <c r="X132" s="506"/>
      <c r="Y132" s="506"/>
      <c r="Z132" s="502" t="e">
        <f>VLOOKUP($C132,Model!$A$2:$D$22,2,FALSE)</f>
        <v>#N/A</v>
      </c>
      <c r="AA132" s="503" t="e">
        <f>(VLOOKUP($D132,Lookup!$C$4:$D$36,2,FALSE)/Lookup!$C$2)*VLOOKUP($C132,Model!$A$2:$E$22,5,FALSE)*VLOOKUP($C132,Model!$A$2:$G$22,7,FALSE)</f>
        <v>#N/A</v>
      </c>
      <c r="AB132" s="503" t="e">
        <f>(VLOOKUP($E132,Lookup!$F$4:$G$8,2,FALSE)/Lookup!$F$2)*VLOOKUP($C132,Model!$A$2:$E$22,5,FALSE)*VLOOKUP($C132,Model!$A$2:$H$22,8,FALSE)</f>
        <v>#N/A</v>
      </c>
      <c r="AC132" s="503" t="e">
        <f>(VLOOKUP($F132,Lookup!$H$4:$I$26,2,FALSE)/Lookup!$H$2)*VLOOKUP($C132,Model!$A$2:$E$22,5,FALSE)*VLOOKUP($C132,Model!$A$2:$I$22,9,FALSE)</f>
        <v>#N/A</v>
      </c>
      <c r="AD132" s="503" t="e">
        <f>(VLOOKUP($G132,Lookup!$J$4:$K$34,2,FALSE)/Lookup!$J$2)*VLOOKUP($C132,Model!$A$2:$E$22,5,FALSE)*VLOOKUP($C132,Model!$A$2:$J$22,10,FALSE)</f>
        <v>#N/A</v>
      </c>
      <c r="AE132" s="503" t="e">
        <f>(VLOOKUP($H132,Lookup!$L$4:$M$15,2,FALSE)/Lookup!$L$2)*VLOOKUP($C132,Model!$A$2:$E$22,5,FALSE)*VLOOKUP($C132,Model!$A$2:$K$22,11,FALSE)</f>
        <v>#N/A</v>
      </c>
      <c r="AF132" s="503" t="e">
        <f ca="1">_xlfn.SWITCH(VLOOKUP($C132,Model!$A$2:$F$22,6,FALSE),8,(VLOOKUP($I132,Lookup!$N$17:$O$24,2,FALSE)/Lookup!$L$2)*VLOOKUP($C132,Model!$A$2:$E$22,5,FALSE)*VLOOKUP($C132,Model!$A$2:$K$22,11,FALSE),(VLOOKUP($I132,Lookup!$N$4:$O$15,2,FALSE)/Lookup!$L$2)*VLOOKUP($C132,Model!$A$2:$E$22,5,FALSE)*VLOOKUP($C132,Model!$A$2:$K$22,11,FALSE))</f>
        <v>#NAME?</v>
      </c>
      <c r="AG132" s="503" t="e">
        <f>(VLOOKUP($J132,Lookup!$P$4:$Q$15,2,FALSE)/Lookup!$P$2)*VLOOKUP($C132,Model!$A$2:$E$22,5,FALSE)*VLOOKUP($C132,Model!$A$2:$L$22,12,FALSE)</f>
        <v>#N/A</v>
      </c>
      <c r="AH132" s="503" t="e">
        <f ca="1">_xlfn.SWITCH(VLOOKUP($C132,Model!$A$2:$F$22,6,FALSE),8,(VLOOKUP($K132,Lookup!$R$15:$S$23,2,FALSE)/Lookup!$R$2)*VLOOKUP($C132,Model!$A$2:$E$22,5,FALSE)*VLOOKUP($C132,Model!$A$2:$M$22,13,FALSE),(VLOOKUP($K132,Lookup!$R$4:$S$12,2,FALSE)/Lookup!$R$2)*VLOOKUP($C132,Model!$A$2:$E$22,5,FALSE)*VLOOKUP($C132,Model!$A$2:$M$22,13,FALSE))</f>
        <v>#NAME?</v>
      </c>
      <c r="AI132" s="503" t="e">
        <f>(VLOOKUP($L132,Lookup!$V$4:$W$12,2,FALSE)/Lookup!$V$2)*VLOOKUP($C132,Model!$A$2:$E$22,5,FALSE)*VLOOKUP($C132,Model!$A$2:$N$22,14,FALSE)</f>
        <v>#N/A</v>
      </c>
      <c r="AJ132" s="503" t="e">
        <f>(VLOOKUP($M132,Lookup!$X$4:$Y$10,2,FALSE)/Lookup!$X$2)*VLOOKUP($C132,Model!$A$2:$E$22,5,FALSE)*VLOOKUP($C132,Model!$A$2:$O$22,15,FALSE)</f>
        <v>#N/A</v>
      </c>
      <c r="AK132" s="503" t="e">
        <f>(VLOOKUP($N132,Lookup!$Z$4:$AA$13,2,FALSE)/Lookup!$Z$2)*VLOOKUP($C132,Model!$A$2:$E$22,5,FALSE)*VLOOKUP($C132,Model!$A$2:$P$22,16,FALSE)</f>
        <v>#N/A</v>
      </c>
      <c r="AL132" s="503" t="e">
        <f>(VLOOKUP($O132,Lookup!$AB$4:$AC$13,2,FALSE)/Lookup!$AB$2)*VLOOKUP($C132,Model!$A$2:$E$22,5,FALSE)*VLOOKUP($C132,Model!$A$2:$Q$22,17,FALSE)</f>
        <v>#N/A</v>
      </c>
      <c r="AM132" s="503" t="e">
        <f>(VLOOKUP($P132,Lookup!$T$4:$U$8,2,FALSE)/Lookup!$T$2)*VLOOKUP($C132,Model!$A$2:$E$22,5,FALSE)*VLOOKUP($C132,Model!$A$2:$R$22,18,FALSE)</f>
        <v>#N/A</v>
      </c>
      <c r="AN132" s="503" t="e">
        <f>(VLOOKUP($Q132,Lookup!$AD$4:$AE$13,2,FALSE)/Lookup!$AD$2)*VLOOKUP($C132,Model!$A$2:$E$22,5,FALSE)*VLOOKUP($C132,Model!$A$2:$S$22,19,FALSE)</f>
        <v>#N/A</v>
      </c>
      <c r="AO132" s="503" t="e">
        <f>(VLOOKUP($R132,Lookup!$AF$4:$AG$8,2,FALSE)/Lookup!$AF$2)*VLOOKUP($C132,Model!$A$2:$E$22,5,FALSE)*VLOOKUP($C132,Model!$A$2:$T$22,20,FALSE)</f>
        <v>#N/A</v>
      </c>
      <c r="AP132" s="503" t="e">
        <f>(VLOOKUP($S132,Lookup!$AH$4:$AI$9,2,FALSE)/Lookup!$AH$2)*VLOOKUP($C132,Model!$A$2:$E$22,5,FALSE)*VLOOKUP($C132,Model!$A$2:$U$22,21,FALSE)</f>
        <v>#N/A</v>
      </c>
      <c r="AQ132" s="503" t="e">
        <f>(VLOOKUP($T132,Lookup!$AJ$4:$AK$12,2,FALSE)/Lookup!$AJ$2)*VLOOKUP($C132,Model!$A$2:$E$22,5,FALSE)*VLOOKUP($C132,Model!$A$2:$V$22,22,FALSE)</f>
        <v>#N/A</v>
      </c>
    </row>
    <row r="133" spans="1:43" x14ac:dyDescent="0.25">
      <c r="A133" s="69"/>
      <c r="B133" s="69"/>
      <c r="C133" s="69"/>
      <c r="D133" s="69"/>
      <c r="E133" s="69"/>
      <c r="F133" s="69"/>
      <c r="G133" s="69"/>
      <c r="H133" s="69"/>
      <c r="I133" s="70"/>
      <c r="J133" s="69"/>
      <c r="K133" s="69"/>
      <c r="L133" s="69"/>
      <c r="M133" s="69"/>
      <c r="N133" s="69"/>
      <c r="O133" s="72"/>
      <c r="P133" s="69"/>
      <c r="Q133" s="69"/>
      <c r="R133" s="69"/>
      <c r="S133" s="69"/>
      <c r="T133" s="69"/>
      <c r="U133" s="503">
        <f t="shared" ca="1" si="4"/>
        <v>0</v>
      </c>
      <c r="V133" s="508">
        <f t="shared" ca="1" si="5"/>
        <v>0</v>
      </c>
      <c r="W133" s="506"/>
      <c r="X133" s="506"/>
      <c r="Y133" s="506"/>
      <c r="Z133" s="502" t="e">
        <f>VLOOKUP($C133,Model!$A$2:$D$22,2,FALSE)</f>
        <v>#N/A</v>
      </c>
      <c r="AA133" s="503" t="e">
        <f>(VLOOKUP($D133,Lookup!$C$4:$D$36,2,FALSE)/Lookup!$C$2)*VLOOKUP($C133,Model!$A$2:$E$22,5,FALSE)*VLOOKUP($C133,Model!$A$2:$G$22,7,FALSE)</f>
        <v>#N/A</v>
      </c>
      <c r="AB133" s="503" t="e">
        <f>(VLOOKUP($E133,Lookup!$F$4:$G$8,2,FALSE)/Lookup!$F$2)*VLOOKUP($C133,Model!$A$2:$E$22,5,FALSE)*VLOOKUP($C133,Model!$A$2:$H$22,8,FALSE)</f>
        <v>#N/A</v>
      </c>
      <c r="AC133" s="503" t="e">
        <f>(VLOOKUP($F133,Lookup!$H$4:$I$26,2,FALSE)/Lookup!$H$2)*VLOOKUP($C133,Model!$A$2:$E$22,5,FALSE)*VLOOKUP($C133,Model!$A$2:$I$22,9,FALSE)</f>
        <v>#N/A</v>
      </c>
      <c r="AD133" s="503" t="e">
        <f>(VLOOKUP($G133,Lookup!$J$4:$K$34,2,FALSE)/Lookup!$J$2)*VLOOKUP($C133,Model!$A$2:$E$22,5,FALSE)*VLOOKUP($C133,Model!$A$2:$J$22,10,FALSE)</f>
        <v>#N/A</v>
      </c>
      <c r="AE133" s="503" t="e">
        <f>(VLOOKUP($H133,Lookup!$L$4:$M$15,2,FALSE)/Lookup!$L$2)*VLOOKUP($C133,Model!$A$2:$E$22,5,FALSE)*VLOOKUP($C133,Model!$A$2:$K$22,11,FALSE)</f>
        <v>#N/A</v>
      </c>
      <c r="AF133" s="503" t="e">
        <f ca="1">_xlfn.SWITCH(VLOOKUP($C133,Model!$A$2:$F$22,6,FALSE),8,(VLOOKUP($I133,Lookup!$N$17:$O$24,2,FALSE)/Lookup!$L$2)*VLOOKUP($C133,Model!$A$2:$E$22,5,FALSE)*VLOOKUP($C133,Model!$A$2:$K$22,11,FALSE),(VLOOKUP($I133,Lookup!$N$4:$O$15,2,FALSE)/Lookup!$L$2)*VLOOKUP($C133,Model!$A$2:$E$22,5,FALSE)*VLOOKUP($C133,Model!$A$2:$K$22,11,FALSE))</f>
        <v>#NAME?</v>
      </c>
      <c r="AG133" s="503" t="e">
        <f>(VLOOKUP($J133,Lookup!$P$4:$Q$15,2,FALSE)/Lookup!$P$2)*VLOOKUP($C133,Model!$A$2:$E$22,5,FALSE)*VLOOKUP($C133,Model!$A$2:$L$22,12,FALSE)</f>
        <v>#N/A</v>
      </c>
      <c r="AH133" s="503" t="e">
        <f ca="1">_xlfn.SWITCH(VLOOKUP($C133,Model!$A$2:$F$22,6,FALSE),8,(VLOOKUP($K133,Lookup!$R$15:$S$23,2,FALSE)/Lookup!$R$2)*VLOOKUP($C133,Model!$A$2:$E$22,5,FALSE)*VLOOKUP($C133,Model!$A$2:$M$22,13,FALSE),(VLOOKUP($K133,Lookup!$R$4:$S$12,2,FALSE)/Lookup!$R$2)*VLOOKUP($C133,Model!$A$2:$E$22,5,FALSE)*VLOOKUP($C133,Model!$A$2:$M$22,13,FALSE))</f>
        <v>#NAME?</v>
      </c>
      <c r="AI133" s="503" t="e">
        <f>(VLOOKUP($L133,Lookup!$V$4:$W$12,2,FALSE)/Lookup!$V$2)*VLOOKUP($C133,Model!$A$2:$E$22,5,FALSE)*VLOOKUP($C133,Model!$A$2:$N$22,14,FALSE)</f>
        <v>#N/A</v>
      </c>
      <c r="AJ133" s="503" t="e">
        <f>(VLOOKUP($M133,Lookup!$X$4:$Y$10,2,FALSE)/Lookup!$X$2)*VLOOKUP($C133,Model!$A$2:$E$22,5,FALSE)*VLOOKUP($C133,Model!$A$2:$O$22,15,FALSE)</f>
        <v>#N/A</v>
      </c>
      <c r="AK133" s="503" t="e">
        <f>(VLOOKUP($N133,Lookup!$Z$4:$AA$13,2,FALSE)/Lookup!$Z$2)*VLOOKUP($C133,Model!$A$2:$E$22,5,FALSE)*VLOOKUP($C133,Model!$A$2:$P$22,16,FALSE)</f>
        <v>#N/A</v>
      </c>
      <c r="AL133" s="503" t="e">
        <f>(VLOOKUP($O133,Lookup!$AB$4:$AC$13,2,FALSE)/Lookup!$AB$2)*VLOOKUP($C133,Model!$A$2:$E$22,5,FALSE)*VLOOKUP($C133,Model!$A$2:$Q$22,17,FALSE)</f>
        <v>#N/A</v>
      </c>
      <c r="AM133" s="503" t="e">
        <f>(VLOOKUP($P133,Lookup!$T$4:$U$8,2,FALSE)/Lookup!$T$2)*VLOOKUP($C133,Model!$A$2:$E$22,5,FALSE)*VLOOKUP($C133,Model!$A$2:$R$22,18,FALSE)</f>
        <v>#N/A</v>
      </c>
      <c r="AN133" s="503" t="e">
        <f>(VLOOKUP($Q133,Lookup!$AD$4:$AE$13,2,FALSE)/Lookup!$AD$2)*VLOOKUP($C133,Model!$A$2:$E$22,5,FALSE)*VLOOKUP($C133,Model!$A$2:$S$22,19,FALSE)</f>
        <v>#N/A</v>
      </c>
      <c r="AO133" s="503" t="e">
        <f>(VLOOKUP($R133,Lookup!$AF$4:$AG$8,2,FALSE)/Lookup!$AF$2)*VLOOKUP($C133,Model!$A$2:$E$22,5,FALSE)*VLOOKUP($C133,Model!$A$2:$T$22,20,FALSE)</f>
        <v>#N/A</v>
      </c>
      <c r="AP133" s="503" t="e">
        <f>(VLOOKUP($S133,Lookup!$AH$4:$AI$9,2,FALSE)/Lookup!$AH$2)*VLOOKUP($C133,Model!$A$2:$E$22,5,FALSE)*VLOOKUP($C133,Model!$A$2:$U$22,21,FALSE)</f>
        <v>#N/A</v>
      </c>
      <c r="AQ133" s="503" t="e">
        <f>(VLOOKUP($T133,Lookup!$AJ$4:$AK$12,2,FALSE)/Lookup!$AJ$2)*VLOOKUP($C133,Model!$A$2:$E$22,5,FALSE)*VLOOKUP($C133,Model!$A$2:$V$22,22,FALSE)</f>
        <v>#N/A</v>
      </c>
    </row>
    <row r="134" spans="1:43" x14ac:dyDescent="0.25">
      <c r="A134" s="69"/>
      <c r="B134" s="69"/>
      <c r="C134" s="69"/>
      <c r="D134" s="69"/>
      <c r="E134" s="69"/>
      <c r="F134" s="69"/>
      <c r="G134" s="69"/>
      <c r="H134" s="69"/>
      <c r="I134" s="70"/>
      <c r="J134" s="69"/>
      <c r="K134" s="69"/>
      <c r="L134" s="69"/>
      <c r="M134" s="69"/>
      <c r="N134" s="69"/>
      <c r="O134" s="72"/>
      <c r="P134" s="69"/>
      <c r="Q134" s="69"/>
      <c r="R134" s="69"/>
      <c r="S134" s="69"/>
      <c r="T134" s="69"/>
      <c r="U134" s="503">
        <f t="shared" ca="1" si="4"/>
        <v>0</v>
      </c>
      <c r="V134" s="508">
        <f t="shared" ca="1" si="5"/>
        <v>0</v>
      </c>
      <c r="W134" s="506"/>
      <c r="X134" s="506"/>
      <c r="Y134" s="506"/>
      <c r="Z134" s="502" t="e">
        <f>VLOOKUP($C134,Model!$A$2:$D$22,2,FALSE)</f>
        <v>#N/A</v>
      </c>
      <c r="AA134" s="503" t="e">
        <f>(VLOOKUP($D134,Lookup!$C$4:$D$36,2,FALSE)/Lookup!$C$2)*VLOOKUP($C134,Model!$A$2:$E$22,5,FALSE)*VLOOKUP($C134,Model!$A$2:$G$22,7,FALSE)</f>
        <v>#N/A</v>
      </c>
      <c r="AB134" s="503" t="e">
        <f>(VLOOKUP($E134,Lookup!$F$4:$G$8,2,FALSE)/Lookup!$F$2)*VLOOKUP($C134,Model!$A$2:$E$22,5,FALSE)*VLOOKUP($C134,Model!$A$2:$H$22,8,FALSE)</f>
        <v>#N/A</v>
      </c>
      <c r="AC134" s="503" t="e">
        <f>(VLOOKUP($F134,Lookup!$H$4:$I$26,2,FALSE)/Lookup!$H$2)*VLOOKUP($C134,Model!$A$2:$E$22,5,FALSE)*VLOOKUP($C134,Model!$A$2:$I$22,9,FALSE)</f>
        <v>#N/A</v>
      </c>
      <c r="AD134" s="503" t="e">
        <f>(VLOOKUP($G134,Lookup!$J$4:$K$34,2,FALSE)/Lookup!$J$2)*VLOOKUP($C134,Model!$A$2:$E$22,5,FALSE)*VLOOKUP($C134,Model!$A$2:$J$22,10,FALSE)</f>
        <v>#N/A</v>
      </c>
      <c r="AE134" s="503" t="e">
        <f>(VLOOKUP($H134,Lookup!$L$4:$M$15,2,FALSE)/Lookup!$L$2)*VLOOKUP($C134,Model!$A$2:$E$22,5,FALSE)*VLOOKUP($C134,Model!$A$2:$K$22,11,FALSE)</f>
        <v>#N/A</v>
      </c>
      <c r="AF134" s="503" t="e">
        <f ca="1">_xlfn.SWITCH(VLOOKUP($C134,Model!$A$2:$F$22,6,FALSE),8,(VLOOKUP($I134,Lookup!$N$17:$O$24,2,FALSE)/Lookup!$L$2)*VLOOKUP($C134,Model!$A$2:$E$22,5,FALSE)*VLOOKUP($C134,Model!$A$2:$K$22,11,FALSE),(VLOOKUP($I134,Lookup!$N$4:$O$15,2,FALSE)/Lookup!$L$2)*VLOOKUP($C134,Model!$A$2:$E$22,5,FALSE)*VLOOKUP($C134,Model!$A$2:$K$22,11,FALSE))</f>
        <v>#NAME?</v>
      </c>
      <c r="AG134" s="503" t="e">
        <f>(VLOOKUP($J134,Lookup!$P$4:$Q$15,2,FALSE)/Lookup!$P$2)*VLOOKUP($C134,Model!$A$2:$E$22,5,FALSE)*VLOOKUP($C134,Model!$A$2:$L$22,12,FALSE)</f>
        <v>#N/A</v>
      </c>
      <c r="AH134" s="503" t="e">
        <f ca="1">_xlfn.SWITCH(VLOOKUP($C134,Model!$A$2:$F$22,6,FALSE),8,(VLOOKUP($K134,Lookup!$R$15:$S$23,2,FALSE)/Lookup!$R$2)*VLOOKUP($C134,Model!$A$2:$E$22,5,FALSE)*VLOOKUP($C134,Model!$A$2:$M$22,13,FALSE),(VLOOKUP($K134,Lookup!$R$4:$S$12,2,FALSE)/Lookup!$R$2)*VLOOKUP($C134,Model!$A$2:$E$22,5,FALSE)*VLOOKUP($C134,Model!$A$2:$M$22,13,FALSE))</f>
        <v>#NAME?</v>
      </c>
      <c r="AI134" s="503" t="e">
        <f>(VLOOKUP($L134,Lookup!$V$4:$W$12,2,FALSE)/Lookup!$V$2)*VLOOKUP($C134,Model!$A$2:$E$22,5,FALSE)*VLOOKUP($C134,Model!$A$2:$N$22,14,FALSE)</f>
        <v>#N/A</v>
      </c>
      <c r="AJ134" s="503" t="e">
        <f>(VLOOKUP($M134,Lookup!$X$4:$Y$10,2,FALSE)/Lookup!$X$2)*VLOOKUP($C134,Model!$A$2:$E$22,5,FALSE)*VLOOKUP($C134,Model!$A$2:$O$22,15,FALSE)</f>
        <v>#N/A</v>
      </c>
      <c r="AK134" s="503" t="e">
        <f>(VLOOKUP($N134,Lookup!$Z$4:$AA$13,2,FALSE)/Lookup!$Z$2)*VLOOKUP($C134,Model!$A$2:$E$22,5,FALSE)*VLOOKUP($C134,Model!$A$2:$P$22,16,FALSE)</f>
        <v>#N/A</v>
      </c>
      <c r="AL134" s="503" t="e">
        <f>(VLOOKUP($O134,Lookup!$AB$4:$AC$13,2,FALSE)/Lookup!$AB$2)*VLOOKUP($C134,Model!$A$2:$E$22,5,FALSE)*VLOOKUP($C134,Model!$A$2:$Q$22,17,FALSE)</f>
        <v>#N/A</v>
      </c>
      <c r="AM134" s="503" t="e">
        <f>(VLOOKUP($P134,Lookup!$T$4:$U$8,2,FALSE)/Lookup!$T$2)*VLOOKUP($C134,Model!$A$2:$E$22,5,FALSE)*VLOOKUP($C134,Model!$A$2:$R$22,18,FALSE)</f>
        <v>#N/A</v>
      </c>
      <c r="AN134" s="503" t="e">
        <f>(VLOOKUP($Q134,Lookup!$AD$4:$AE$13,2,FALSE)/Lookup!$AD$2)*VLOOKUP($C134,Model!$A$2:$E$22,5,FALSE)*VLOOKUP($C134,Model!$A$2:$S$22,19,FALSE)</f>
        <v>#N/A</v>
      </c>
      <c r="AO134" s="503" t="e">
        <f>(VLOOKUP($R134,Lookup!$AF$4:$AG$8,2,FALSE)/Lookup!$AF$2)*VLOOKUP($C134,Model!$A$2:$E$22,5,FALSE)*VLOOKUP($C134,Model!$A$2:$T$22,20,FALSE)</f>
        <v>#N/A</v>
      </c>
      <c r="AP134" s="503" t="e">
        <f>(VLOOKUP($S134,Lookup!$AH$4:$AI$9,2,FALSE)/Lookup!$AH$2)*VLOOKUP($C134,Model!$A$2:$E$22,5,FALSE)*VLOOKUP($C134,Model!$A$2:$U$22,21,FALSE)</f>
        <v>#N/A</v>
      </c>
      <c r="AQ134" s="503" t="e">
        <f>(VLOOKUP($T134,Lookup!$AJ$4:$AK$12,2,FALSE)/Lookup!$AJ$2)*VLOOKUP($C134,Model!$A$2:$E$22,5,FALSE)*VLOOKUP($C134,Model!$A$2:$V$22,22,FALSE)</f>
        <v>#N/A</v>
      </c>
    </row>
    <row r="135" spans="1:43" x14ac:dyDescent="0.25">
      <c r="A135" s="69"/>
      <c r="B135" s="69"/>
      <c r="C135" s="69"/>
      <c r="D135" s="69"/>
      <c r="E135" s="69"/>
      <c r="F135" s="69"/>
      <c r="G135" s="69"/>
      <c r="H135" s="69"/>
      <c r="I135" s="70"/>
      <c r="J135" s="69"/>
      <c r="K135" s="69"/>
      <c r="L135" s="69"/>
      <c r="M135" s="69"/>
      <c r="N135" s="69"/>
      <c r="O135" s="72"/>
      <c r="P135" s="69"/>
      <c r="Q135" s="69"/>
      <c r="R135" s="69"/>
      <c r="S135" s="69"/>
      <c r="T135" s="69"/>
      <c r="U135" s="503">
        <f t="shared" ca="1" si="4"/>
        <v>0</v>
      </c>
      <c r="V135" s="508">
        <f t="shared" ca="1" si="5"/>
        <v>0</v>
      </c>
      <c r="W135" s="506"/>
      <c r="X135" s="506"/>
      <c r="Y135" s="506"/>
      <c r="Z135" s="502" t="e">
        <f>VLOOKUP($C135,Model!$A$2:$D$22,2,FALSE)</f>
        <v>#N/A</v>
      </c>
      <c r="AA135" s="503" t="e">
        <f>(VLOOKUP($D135,Lookup!$C$4:$D$36,2,FALSE)/Lookup!$C$2)*VLOOKUP($C135,Model!$A$2:$E$22,5,FALSE)*VLOOKUP($C135,Model!$A$2:$G$22,7,FALSE)</f>
        <v>#N/A</v>
      </c>
      <c r="AB135" s="503" t="e">
        <f>(VLOOKUP($E135,Lookup!$F$4:$G$8,2,FALSE)/Lookup!$F$2)*VLOOKUP($C135,Model!$A$2:$E$22,5,FALSE)*VLOOKUP($C135,Model!$A$2:$H$22,8,FALSE)</f>
        <v>#N/A</v>
      </c>
      <c r="AC135" s="503" t="e">
        <f>(VLOOKUP($F135,Lookup!$H$4:$I$26,2,FALSE)/Lookup!$H$2)*VLOOKUP($C135,Model!$A$2:$E$22,5,FALSE)*VLOOKUP($C135,Model!$A$2:$I$22,9,FALSE)</f>
        <v>#N/A</v>
      </c>
      <c r="AD135" s="503" t="e">
        <f>(VLOOKUP($G135,Lookup!$J$4:$K$34,2,FALSE)/Lookup!$J$2)*VLOOKUP($C135,Model!$A$2:$E$22,5,FALSE)*VLOOKUP($C135,Model!$A$2:$J$22,10,FALSE)</f>
        <v>#N/A</v>
      </c>
      <c r="AE135" s="503" t="e">
        <f>(VLOOKUP($H135,Lookup!$L$4:$M$15,2,FALSE)/Lookup!$L$2)*VLOOKUP($C135,Model!$A$2:$E$22,5,FALSE)*VLOOKUP($C135,Model!$A$2:$K$22,11,FALSE)</f>
        <v>#N/A</v>
      </c>
      <c r="AF135" s="503" t="e">
        <f ca="1">_xlfn.SWITCH(VLOOKUP($C135,Model!$A$2:$F$22,6,FALSE),8,(VLOOKUP($I135,Lookup!$N$17:$O$24,2,FALSE)/Lookup!$L$2)*VLOOKUP($C135,Model!$A$2:$E$22,5,FALSE)*VLOOKUP($C135,Model!$A$2:$K$22,11,FALSE),(VLOOKUP($I135,Lookup!$N$4:$O$15,2,FALSE)/Lookup!$L$2)*VLOOKUP($C135,Model!$A$2:$E$22,5,FALSE)*VLOOKUP($C135,Model!$A$2:$K$22,11,FALSE))</f>
        <v>#NAME?</v>
      </c>
      <c r="AG135" s="503" t="e">
        <f>(VLOOKUP($J135,Lookup!$P$4:$Q$15,2,FALSE)/Lookup!$P$2)*VLOOKUP($C135,Model!$A$2:$E$22,5,FALSE)*VLOOKUP($C135,Model!$A$2:$L$22,12,FALSE)</f>
        <v>#N/A</v>
      </c>
      <c r="AH135" s="503" t="e">
        <f ca="1">_xlfn.SWITCH(VLOOKUP($C135,Model!$A$2:$F$22,6,FALSE),8,(VLOOKUP($K135,Lookup!$R$15:$S$23,2,FALSE)/Lookup!$R$2)*VLOOKUP($C135,Model!$A$2:$E$22,5,FALSE)*VLOOKUP($C135,Model!$A$2:$M$22,13,FALSE),(VLOOKUP($K135,Lookup!$R$4:$S$12,2,FALSE)/Lookup!$R$2)*VLOOKUP($C135,Model!$A$2:$E$22,5,FALSE)*VLOOKUP($C135,Model!$A$2:$M$22,13,FALSE))</f>
        <v>#NAME?</v>
      </c>
      <c r="AI135" s="503" t="e">
        <f>(VLOOKUP($L135,Lookup!$V$4:$W$12,2,FALSE)/Lookup!$V$2)*VLOOKUP($C135,Model!$A$2:$E$22,5,FALSE)*VLOOKUP($C135,Model!$A$2:$N$22,14,FALSE)</f>
        <v>#N/A</v>
      </c>
      <c r="AJ135" s="503" t="e">
        <f>(VLOOKUP($M135,Lookup!$X$4:$Y$10,2,FALSE)/Lookup!$X$2)*VLOOKUP($C135,Model!$A$2:$E$22,5,FALSE)*VLOOKUP($C135,Model!$A$2:$O$22,15,FALSE)</f>
        <v>#N/A</v>
      </c>
      <c r="AK135" s="503" t="e">
        <f>(VLOOKUP($N135,Lookup!$Z$4:$AA$13,2,FALSE)/Lookup!$Z$2)*VLOOKUP($C135,Model!$A$2:$E$22,5,FALSE)*VLOOKUP($C135,Model!$A$2:$P$22,16,FALSE)</f>
        <v>#N/A</v>
      </c>
      <c r="AL135" s="503" t="e">
        <f>(VLOOKUP($O135,Lookup!$AB$4:$AC$13,2,FALSE)/Lookup!$AB$2)*VLOOKUP($C135,Model!$A$2:$E$22,5,FALSE)*VLOOKUP($C135,Model!$A$2:$Q$22,17,FALSE)</f>
        <v>#N/A</v>
      </c>
      <c r="AM135" s="503" t="e">
        <f>(VLOOKUP($P135,Lookup!$T$4:$U$8,2,FALSE)/Lookup!$T$2)*VLOOKUP($C135,Model!$A$2:$E$22,5,FALSE)*VLOOKUP($C135,Model!$A$2:$R$22,18,FALSE)</f>
        <v>#N/A</v>
      </c>
      <c r="AN135" s="503" t="e">
        <f>(VLOOKUP($Q135,Lookup!$AD$4:$AE$13,2,FALSE)/Lookup!$AD$2)*VLOOKUP($C135,Model!$A$2:$E$22,5,FALSE)*VLOOKUP($C135,Model!$A$2:$S$22,19,FALSE)</f>
        <v>#N/A</v>
      </c>
      <c r="AO135" s="503" t="e">
        <f>(VLOOKUP($R135,Lookup!$AF$4:$AG$8,2,FALSE)/Lookup!$AF$2)*VLOOKUP($C135,Model!$A$2:$E$22,5,FALSE)*VLOOKUP($C135,Model!$A$2:$T$22,20,FALSE)</f>
        <v>#N/A</v>
      </c>
      <c r="AP135" s="503" t="e">
        <f>(VLOOKUP($S135,Lookup!$AH$4:$AI$9,2,FALSE)/Lookup!$AH$2)*VLOOKUP($C135,Model!$A$2:$E$22,5,FALSE)*VLOOKUP($C135,Model!$A$2:$U$22,21,FALSE)</f>
        <v>#N/A</v>
      </c>
      <c r="AQ135" s="503" t="e">
        <f>(VLOOKUP($T135,Lookup!$AJ$4:$AK$12,2,FALSE)/Lookup!$AJ$2)*VLOOKUP($C135,Model!$A$2:$E$22,5,FALSE)*VLOOKUP($C135,Model!$A$2:$V$22,22,FALSE)</f>
        <v>#N/A</v>
      </c>
    </row>
    <row r="136" spans="1:43" x14ac:dyDescent="0.25">
      <c r="A136" s="69"/>
      <c r="B136" s="69"/>
      <c r="C136" s="69"/>
      <c r="D136" s="69"/>
      <c r="E136" s="69"/>
      <c r="F136" s="69"/>
      <c r="G136" s="69"/>
      <c r="H136" s="69"/>
      <c r="I136" s="70"/>
      <c r="J136" s="69"/>
      <c r="K136" s="69"/>
      <c r="L136" s="69"/>
      <c r="M136" s="69"/>
      <c r="N136" s="69"/>
      <c r="O136" s="72"/>
      <c r="P136" s="69"/>
      <c r="Q136" s="69"/>
      <c r="R136" s="69"/>
      <c r="S136" s="69"/>
      <c r="T136" s="69"/>
      <c r="U136" s="503">
        <f t="shared" ca="1" si="4"/>
        <v>0</v>
      </c>
      <c r="V136" s="508">
        <f t="shared" ca="1" si="5"/>
        <v>0</v>
      </c>
      <c r="W136" s="506"/>
      <c r="X136" s="506"/>
      <c r="Y136" s="506"/>
      <c r="Z136" s="502" t="e">
        <f>VLOOKUP($C136,Model!$A$2:$D$22,2,FALSE)</f>
        <v>#N/A</v>
      </c>
      <c r="AA136" s="503" t="e">
        <f>(VLOOKUP($D136,Lookup!$C$4:$D$36,2,FALSE)/Lookup!$C$2)*VLOOKUP($C136,Model!$A$2:$E$22,5,FALSE)*VLOOKUP($C136,Model!$A$2:$G$22,7,FALSE)</f>
        <v>#N/A</v>
      </c>
      <c r="AB136" s="503" t="e">
        <f>(VLOOKUP($E136,Lookup!$F$4:$G$8,2,FALSE)/Lookup!$F$2)*VLOOKUP($C136,Model!$A$2:$E$22,5,FALSE)*VLOOKUP($C136,Model!$A$2:$H$22,8,FALSE)</f>
        <v>#N/A</v>
      </c>
      <c r="AC136" s="503" t="e">
        <f>(VLOOKUP($F136,Lookup!$H$4:$I$26,2,FALSE)/Lookup!$H$2)*VLOOKUP($C136,Model!$A$2:$E$22,5,FALSE)*VLOOKUP($C136,Model!$A$2:$I$22,9,FALSE)</f>
        <v>#N/A</v>
      </c>
      <c r="AD136" s="503" t="e">
        <f>(VLOOKUP($G136,Lookup!$J$4:$K$34,2,FALSE)/Lookup!$J$2)*VLOOKUP($C136,Model!$A$2:$E$22,5,FALSE)*VLOOKUP($C136,Model!$A$2:$J$22,10,FALSE)</f>
        <v>#N/A</v>
      </c>
      <c r="AE136" s="503" t="e">
        <f>(VLOOKUP($H136,Lookup!$L$4:$M$15,2,FALSE)/Lookup!$L$2)*VLOOKUP($C136,Model!$A$2:$E$22,5,FALSE)*VLOOKUP($C136,Model!$A$2:$K$22,11,FALSE)</f>
        <v>#N/A</v>
      </c>
      <c r="AF136" s="503" t="e">
        <f ca="1">_xlfn.SWITCH(VLOOKUP($C136,Model!$A$2:$F$22,6,FALSE),8,(VLOOKUP($I136,Lookup!$N$17:$O$24,2,FALSE)/Lookup!$L$2)*VLOOKUP($C136,Model!$A$2:$E$22,5,FALSE)*VLOOKUP($C136,Model!$A$2:$K$22,11,FALSE),(VLOOKUP($I136,Lookup!$N$4:$O$15,2,FALSE)/Lookup!$L$2)*VLOOKUP($C136,Model!$A$2:$E$22,5,FALSE)*VLOOKUP($C136,Model!$A$2:$K$22,11,FALSE))</f>
        <v>#NAME?</v>
      </c>
      <c r="AG136" s="503" t="e">
        <f>(VLOOKUP($J136,Lookup!$P$4:$Q$15,2,FALSE)/Lookup!$P$2)*VLOOKUP($C136,Model!$A$2:$E$22,5,FALSE)*VLOOKUP($C136,Model!$A$2:$L$22,12,FALSE)</f>
        <v>#N/A</v>
      </c>
      <c r="AH136" s="503" t="e">
        <f ca="1">_xlfn.SWITCH(VLOOKUP($C136,Model!$A$2:$F$22,6,FALSE),8,(VLOOKUP($K136,Lookup!$R$15:$S$23,2,FALSE)/Lookup!$R$2)*VLOOKUP($C136,Model!$A$2:$E$22,5,FALSE)*VLOOKUP($C136,Model!$A$2:$M$22,13,FALSE),(VLOOKUP($K136,Lookup!$R$4:$S$12,2,FALSE)/Lookup!$R$2)*VLOOKUP($C136,Model!$A$2:$E$22,5,FALSE)*VLOOKUP($C136,Model!$A$2:$M$22,13,FALSE))</f>
        <v>#NAME?</v>
      </c>
      <c r="AI136" s="503" t="e">
        <f>(VLOOKUP($L136,Lookup!$V$4:$W$12,2,FALSE)/Lookup!$V$2)*VLOOKUP($C136,Model!$A$2:$E$22,5,FALSE)*VLOOKUP($C136,Model!$A$2:$N$22,14,FALSE)</f>
        <v>#N/A</v>
      </c>
      <c r="AJ136" s="503" t="e">
        <f>(VLOOKUP($M136,Lookup!$X$4:$Y$10,2,FALSE)/Lookup!$X$2)*VLOOKUP($C136,Model!$A$2:$E$22,5,FALSE)*VLOOKUP($C136,Model!$A$2:$O$22,15,FALSE)</f>
        <v>#N/A</v>
      </c>
      <c r="AK136" s="503" t="e">
        <f>(VLOOKUP($N136,Lookup!$Z$4:$AA$13,2,FALSE)/Lookup!$Z$2)*VLOOKUP($C136,Model!$A$2:$E$22,5,FALSE)*VLOOKUP($C136,Model!$A$2:$P$22,16,FALSE)</f>
        <v>#N/A</v>
      </c>
      <c r="AL136" s="503" t="e">
        <f>(VLOOKUP($O136,Lookup!$AB$4:$AC$13,2,FALSE)/Lookup!$AB$2)*VLOOKUP($C136,Model!$A$2:$E$22,5,FALSE)*VLOOKUP($C136,Model!$A$2:$Q$22,17,FALSE)</f>
        <v>#N/A</v>
      </c>
      <c r="AM136" s="503" t="e">
        <f>(VLOOKUP($P136,Lookup!$T$4:$U$8,2,FALSE)/Lookup!$T$2)*VLOOKUP($C136,Model!$A$2:$E$22,5,FALSE)*VLOOKUP($C136,Model!$A$2:$R$22,18,FALSE)</f>
        <v>#N/A</v>
      </c>
      <c r="AN136" s="503" t="e">
        <f>(VLOOKUP($Q136,Lookup!$AD$4:$AE$13,2,FALSE)/Lookup!$AD$2)*VLOOKUP($C136,Model!$A$2:$E$22,5,FALSE)*VLOOKUP($C136,Model!$A$2:$S$22,19,FALSE)</f>
        <v>#N/A</v>
      </c>
      <c r="AO136" s="503" t="e">
        <f>(VLOOKUP($R136,Lookup!$AF$4:$AG$8,2,FALSE)/Lookup!$AF$2)*VLOOKUP($C136,Model!$A$2:$E$22,5,FALSE)*VLOOKUP($C136,Model!$A$2:$T$22,20,FALSE)</f>
        <v>#N/A</v>
      </c>
      <c r="AP136" s="503" t="e">
        <f>(VLOOKUP($S136,Lookup!$AH$4:$AI$9,2,FALSE)/Lookup!$AH$2)*VLOOKUP($C136,Model!$A$2:$E$22,5,FALSE)*VLOOKUP($C136,Model!$A$2:$U$22,21,FALSE)</f>
        <v>#N/A</v>
      </c>
      <c r="AQ136" s="503" t="e">
        <f>(VLOOKUP($T136,Lookup!$AJ$4:$AK$12,2,FALSE)/Lookup!$AJ$2)*VLOOKUP($C136,Model!$A$2:$E$22,5,FALSE)*VLOOKUP($C136,Model!$A$2:$V$22,22,FALSE)</f>
        <v>#N/A</v>
      </c>
    </row>
    <row r="137" spans="1:43" x14ac:dyDescent="0.25">
      <c r="A137" s="69"/>
      <c r="B137" s="69"/>
      <c r="C137" s="69"/>
      <c r="D137" s="69"/>
      <c r="E137" s="69"/>
      <c r="F137" s="69"/>
      <c r="G137" s="69"/>
      <c r="H137" s="69"/>
      <c r="I137" s="70"/>
      <c r="J137" s="69"/>
      <c r="K137" s="69"/>
      <c r="L137" s="69"/>
      <c r="M137" s="69"/>
      <c r="N137" s="69"/>
      <c r="O137" s="72"/>
      <c r="P137" s="69"/>
      <c r="Q137" s="69"/>
      <c r="R137" s="69"/>
      <c r="S137" s="69"/>
      <c r="T137" s="69"/>
      <c r="U137" s="503">
        <f t="shared" ca="1" si="4"/>
        <v>0</v>
      </c>
      <c r="V137" s="508">
        <f t="shared" ca="1" si="5"/>
        <v>0</v>
      </c>
      <c r="W137" s="506"/>
      <c r="X137" s="506"/>
      <c r="Y137" s="506"/>
      <c r="Z137" s="502" t="e">
        <f>VLOOKUP($C137,Model!$A$2:$D$22,2,FALSE)</f>
        <v>#N/A</v>
      </c>
      <c r="AA137" s="503" t="e">
        <f>(VLOOKUP($D137,Lookup!$C$4:$D$36,2,FALSE)/Lookup!$C$2)*VLOOKUP($C137,Model!$A$2:$E$22,5,FALSE)*VLOOKUP($C137,Model!$A$2:$G$22,7,FALSE)</f>
        <v>#N/A</v>
      </c>
      <c r="AB137" s="503" t="e">
        <f>(VLOOKUP($E137,Lookup!$F$4:$G$8,2,FALSE)/Lookup!$F$2)*VLOOKUP($C137,Model!$A$2:$E$22,5,FALSE)*VLOOKUP($C137,Model!$A$2:$H$22,8,FALSE)</f>
        <v>#N/A</v>
      </c>
      <c r="AC137" s="503" t="e">
        <f>(VLOOKUP($F137,Lookup!$H$4:$I$26,2,FALSE)/Lookup!$H$2)*VLOOKUP($C137,Model!$A$2:$E$22,5,FALSE)*VLOOKUP($C137,Model!$A$2:$I$22,9,FALSE)</f>
        <v>#N/A</v>
      </c>
      <c r="AD137" s="503" t="e">
        <f>(VLOOKUP($G137,Lookup!$J$4:$K$34,2,FALSE)/Lookup!$J$2)*VLOOKUP($C137,Model!$A$2:$E$22,5,FALSE)*VLOOKUP($C137,Model!$A$2:$J$22,10,FALSE)</f>
        <v>#N/A</v>
      </c>
      <c r="AE137" s="503" t="e">
        <f>(VLOOKUP($H137,Lookup!$L$4:$M$15,2,FALSE)/Lookup!$L$2)*VLOOKUP($C137,Model!$A$2:$E$22,5,FALSE)*VLOOKUP($C137,Model!$A$2:$K$22,11,FALSE)</f>
        <v>#N/A</v>
      </c>
      <c r="AF137" s="503" t="e">
        <f ca="1">_xlfn.SWITCH(VLOOKUP($C137,Model!$A$2:$F$22,6,FALSE),8,(VLOOKUP($I137,Lookup!$N$17:$O$24,2,FALSE)/Lookup!$L$2)*VLOOKUP($C137,Model!$A$2:$E$22,5,FALSE)*VLOOKUP($C137,Model!$A$2:$K$22,11,FALSE),(VLOOKUP($I137,Lookup!$N$4:$O$15,2,FALSE)/Lookup!$L$2)*VLOOKUP($C137,Model!$A$2:$E$22,5,FALSE)*VLOOKUP($C137,Model!$A$2:$K$22,11,FALSE))</f>
        <v>#NAME?</v>
      </c>
      <c r="AG137" s="503" t="e">
        <f>(VLOOKUP($J137,Lookup!$P$4:$Q$15,2,FALSE)/Lookup!$P$2)*VLOOKUP($C137,Model!$A$2:$E$22,5,FALSE)*VLOOKUP($C137,Model!$A$2:$L$22,12,FALSE)</f>
        <v>#N/A</v>
      </c>
      <c r="AH137" s="503" t="e">
        <f ca="1">_xlfn.SWITCH(VLOOKUP($C137,Model!$A$2:$F$22,6,FALSE),8,(VLOOKUP($K137,Lookup!$R$15:$S$23,2,FALSE)/Lookup!$R$2)*VLOOKUP($C137,Model!$A$2:$E$22,5,FALSE)*VLOOKUP($C137,Model!$A$2:$M$22,13,FALSE),(VLOOKUP($K137,Lookup!$R$4:$S$12,2,FALSE)/Lookup!$R$2)*VLOOKUP($C137,Model!$A$2:$E$22,5,FALSE)*VLOOKUP($C137,Model!$A$2:$M$22,13,FALSE))</f>
        <v>#NAME?</v>
      </c>
      <c r="AI137" s="503" t="e">
        <f>(VLOOKUP($L137,Lookup!$V$4:$W$12,2,FALSE)/Lookup!$V$2)*VLOOKUP($C137,Model!$A$2:$E$22,5,FALSE)*VLOOKUP($C137,Model!$A$2:$N$22,14,FALSE)</f>
        <v>#N/A</v>
      </c>
      <c r="AJ137" s="503" t="e">
        <f>(VLOOKUP($M137,Lookup!$X$4:$Y$10,2,FALSE)/Lookup!$X$2)*VLOOKUP($C137,Model!$A$2:$E$22,5,FALSE)*VLOOKUP($C137,Model!$A$2:$O$22,15,FALSE)</f>
        <v>#N/A</v>
      </c>
      <c r="AK137" s="503" t="e">
        <f>(VLOOKUP($N137,Lookup!$Z$4:$AA$13,2,FALSE)/Lookup!$Z$2)*VLOOKUP($C137,Model!$A$2:$E$22,5,FALSE)*VLOOKUP($C137,Model!$A$2:$P$22,16,FALSE)</f>
        <v>#N/A</v>
      </c>
      <c r="AL137" s="503" t="e">
        <f>(VLOOKUP($O137,Lookup!$AB$4:$AC$13,2,FALSE)/Lookup!$AB$2)*VLOOKUP($C137,Model!$A$2:$E$22,5,FALSE)*VLOOKUP($C137,Model!$A$2:$Q$22,17,FALSE)</f>
        <v>#N/A</v>
      </c>
      <c r="AM137" s="503" t="e">
        <f>(VLOOKUP($P137,Lookup!$T$4:$U$8,2,FALSE)/Lookup!$T$2)*VLOOKUP($C137,Model!$A$2:$E$22,5,FALSE)*VLOOKUP($C137,Model!$A$2:$R$22,18,FALSE)</f>
        <v>#N/A</v>
      </c>
      <c r="AN137" s="503" t="e">
        <f>(VLOOKUP($Q137,Lookup!$AD$4:$AE$13,2,FALSE)/Lookup!$AD$2)*VLOOKUP($C137,Model!$A$2:$E$22,5,FALSE)*VLOOKUP($C137,Model!$A$2:$S$22,19,FALSE)</f>
        <v>#N/A</v>
      </c>
      <c r="AO137" s="503" t="e">
        <f>(VLOOKUP($R137,Lookup!$AF$4:$AG$8,2,FALSE)/Lookup!$AF$2)*VLOOKUP($C137,Model!$A$2:$E$22,5,FALSE)*VLOOKUP($C137,Model!$A$2:$T$22,20,FALSE)</f>
        <v>#N/A</v>
      </c>
      <c r="AP137" s="503" t="e">
        <f>(VLOOKUP($S137,Lookup!$AH$4:$AI$9,2,FALSE)/Lookup!$AH$2)*VLOOKUP($C137,Model!$A$2:$E$22,5,FALSE)*VLOOKUP($C137,Model!$A$2:$U$22,21,FALSE)</f>
        <v>#N/A</v>
      </c>
      <c r="AQ137" s="503" t="e">
        <f>(VLOOKUP($T137,Lookup!$AJ$4:$AK$12,2,FALSE)/Lookup!$AJ$2)*VLOOKUP($C137,Model!$A$2:$E$22,5,FALSE)*VLOOKUP($C137,Model!$A$2:$V$22,22,FALSE)</f>
        <v>#N/A</v>
      </c>
    </row>
    <row r="138" spans="1:43" x14ac:dyDescent="0.25">
      <c r="A138" s="69"/>
      <c r="B138" s="69"/>
      <c r="C138" s="69"/>
      <c r="D138" s="69"/>
      <c r="E138" s="69"/>
      <c r="F138" s="69"/>
      <c r="G138" s="69"/>
      <c r="H138" s="69"/>
      <c r="I138" s="70"/>
      <c r="J138" s="69"/>
      <c r="K138" s="69"/>
      <c r="L138" s="69"/>
      <c r="M138" s="69"/>
      <c r="N138" s="69"/>
      <c r="O138" s="72"/>
      <c r="P138" s="69"/>
      <c r="Q138" s="69"/>
      <c r="R138" s="69"/>
      <c r="S138" s="69"/>
      <c r="T138" s="69"/>
      <c r="U138" s="503">
        <f t="shared" ca="1" si="4"/>
        <v>0</v>
      </c>
      <c r="V138" s="508">
        <f t="shared" ca="1" si="5"/>
        <v>0</v>
      </c>
      <c r="W138" s="506"/>
      <c r="X138" s="506"/>
      <c r="Y138" s="506"/>
      <c r="Z138" s="502" t="e">
        <f>VLOOKUP($C138,Model!$A$2:$D$22,2,FALSE)</f>
        <v>#N/A</v>
      </c>
      <c r="AA138" s="503" t="e">
        <f>(VLOOKUP($D138,Lookup!$C$4:$D$36,2,FALSE)/Lookup!$C$2)*VLOOKUP($C138,Model!$A$2:$E$22,5,FALSE)*VLOOKUP($C138,Model!$A$2:$G$22,7,FALSE)</f>
        <v>#N/A</v>
      </c>
      <c r="AB138" s="503" t="e">
        <f>(VLOOKUP($E138,Lookup!$F$4:$G$8,2,FALSE)/Lookup!$F$2)*VLOOKUP($C138,Model!$A$2:$E$22,5,FALSE)*VLOOKUP($C138,Model!$A$2:$H$22,8,FALSE)</f>
        <v>#N/A</v>
      </c>
      <c r="AC138" s="503" t="e">
        <f>(VLOOKUP($F138,Lookup!$H$4:$I$26,2,FALSE)/Lookup!$H$2)*VLOOKUP($C138,Model!$A$2:$E$22,5,FALSE)*VLOOKUP($C138,Model!$A$2:$I$22,9,FALSE)</f>
        <v>#N/A</v>
      </c>
      <c r="AD138" s="503" t="e">
        <f>(VLOOKUP($G138,Lookup!$J$4:$K$34,2,FALSE)/Lookup!$J$2)*VLOOKUP($C138,Model!$A$2:$E$22,5,FALSE)*VLOOKUP($C138,Model!$A$2:$J$22,10,FALSE)</f>
        <v>#N/A</v>
      </c>
      <c r="AE138" s="503" t="e">
        <f>(VLOOKUP($H138,Lookup!$L$4:$M$15,2,FALSE)/Lookup!$L$2)*VLOOKUP($C138,Model!$A$2:$E$22,5,FALSE)*VLOOKUP($C138,Model!$A$2:$K$22,11,FALSE)</f>
        <v>#N/A</v>
      </c>
      <c r="AF138" s="503" t="e">
        <f ca="1">_xlfn.SWITCH(VLOOKUP($C138,Model!$A$2:$F$22,6,FALSE),8,(VLOOKUP($I138,Lookup!$N$17:$O$24,2,FALSE)/Lookup!$L$2)*VLOOKUP($C138,Model!$A$2:$E$22,5,FALSE)*VLOOKUP($C138,Model!$A$2:$K$22,11,FALSE),(VLOOKUP($I138,Lookup!$N$4:$O$15,2,FALSE)/Lookup!$L$2)*VLOOKUP($C138,Model!$A$2:$E$22,5,FALSE)*VLOOKUP($C138,Model!$A$2:$K$22,11,FALSE))</f>
        <v>#NAME?</v>
      </c>
      <c r="AG138" s="503" t="e">
        <f>(VLOOKUP($J138,Lookup!$P$4:$Q$15,2,FALSE)/Lookup!$P$2)*VLOOKUP($C138,Model!$A$2:$E$22,5,FALSE)*VLOOKUP($C138,Model!$A$2:$L$22,12,FALSE)</f>
        <v>#N/A</v>
      </c>
      <c r="AH138" s="503" t="e">
        <f ca="1">_xlfn.SWITCH(VLOOKUP($C138,Model!$A$2:$F$22,6,FALSE),8,(VLOOKUP($K138,Lookup!$R$15:$S$23,2,FALSE)/Lookup!$R$2)*VLOOKUP($C138,Model!$A$2:$E$22,5,FALSE)*VLOOKUP($C138,Model!$A$2:$M$22,13,FALSE),(VLOOKUP($K138,Lookup!$R$4:$S$12,2,FALSE)/Lookup!$R$2)*VLOOKUP($C138,Model!$A$2:$E$22,5,FALSE)*VLOOKUP($C138,Model!$A$2:$M$22,13,FALSE))</f>
        <v>#NAME?</v>
      </c>
      <c r="AI138" s="503" t="e">
        <f>(VLOOKUP($L138,Lookup!$V$4:$W$12,2,FALSE)/Lookup!$V$2)*VLOOKUP($C138,Model!$A$2:$E$22,5,FALSE)*VLOOKUP($C138,Model!$A$2:$N$22,14,FALSE)</f>
        <v>#N/A</v>
      </c>
      <c r="AJ138" s="503" t="e">
        <f>(VLOOKUP($M138,Lookup!$X$4:$Y$10,2,FALSE)/Lookup!$X$2)*VLOOKUP($C138,Model!$A$2:$E$22,5,FALSE)*VLOOKUP($C138,Model!$A$2:$O$22,15,FALSE)</f>
        <v>#N/A</v>
      </c>
      <c r="AK138" s="503" t="e">
        <f>(VLOOKUP($N138,Lookup!$Z$4:$AA$13,2,FALSE)/Lookup!$Z$2)*VLOOKUP($C138,Model!$A$2:$E$22,5,FALSE)*VLOOKUP($C138,Model!$A$2:$P$22,16,FALSE)</f>
        <v>#N/A</v>
      </c>
      <c r="AL138" s="503" t="e">
        <f>(VLOOKUP($O138,Lookup!$AB$4:$AC$13,2,FALSE)/Lookup!$AB$2)*VLOOKUP($C138,Model!$A$2:$E$22,5,FALSE)*VLOOKUP($C138,Model!$A$2:$Q$22,17,FALSE)</f>
        <v>#N/A</v>
      </c>
      <c r="AM138" s="503" t="e">
        <f>(VLOOKUP($P138,Lookup!$T$4:$U$8,2,FALSE)/Lookup!$T$2)*VLOOKUP($C138,Model!$A$2:$E$22,5,FALSE)*VLOOKUP($C138,Model!$A$2:$R$22,18,FALSE)</f>
        <v>#N/A</v>
      </c>
      <c r="AN138" s="503" t="e">
        <f>(VLOOKUP($Q138,Lookup!$AD$4:$AE$13,2,FALSE)/Lookup!$AD$2)*VLOOKUP($C138,Model!$A$2:$E$22,5,FALSE)*VLOOKUP($C138,Model!$A$2:$S$22,19,FALSE)</f>
        <v>#N/A</v>
      </c>
      <c r="AO138" s="503" t="e">
        <f>(VLOOKUP($R138,Lookup!$AF$4:$AG$8,2,FALSE)/Lookup!$AF$2)*VLOOKUP($C138,Model!$A$2:$E$22,5,FALSE)*VLOOKUP($C138,Model!$A$2:$T$22,20,FALSE)</f>
        <v>#N/A</v>
      </c>
      <c r="AP138" s="503" t="e">
        <f>(VLOOKUP($S138,Lookup!$AH$4:$AI$9,2,FALSE)/Lookup!$AH$2)*VLOOKUP($C138,Model!$A$2:$E$22,5,FALSE)*VLOOKUP($C138,Model!$A$2:$U$22,21,FALSE)</f>
        <v>#N/A</v>
      </c>
      <c r="AQ138" s="503" t="e">
        <f>(VLOOKUP($T138,Lookup!$AJ$4:$AK$12,2,FALSE)/Lookup!$AJ$2)*VLOOKUP($C138,Model!$A$2:$E$22,5,FALSE)*VLOOKUP($C138,Model!$A$2:$V$22,22,FALSE)</f>
        <v>#N/A</v>
      </c>
    </row>
    <row r="139" spans="1:43" x14ac:dyDescent="0.25">
      <c r="A139" s="69"/>
      <c r="B139" s="69"/>
      <c r="C139" s="69"/>
      <c r="D139" s="69"/>
      <c r="E139" s="69"/>
      <c r="F139" s="69"/>
      <c r="G139" s="69"/>
      <c r="H139" s="69"/>
      <c r="I139" s="70"/>
      <c r="J139" s="69"/>
      <c r="K139" s="69"/>
      <c r="L139" s="69"/>
      <c r="M139" s="69"/>
      <c r="N139" s="69"/>
      <c r="O139" s="72"/>
      <c r="P139" s="69"/>
      <c r="Q139" s="69"/>
      <c r="R139" s="69"/>
      <c r="S139" s="69"/>
      <c r="T139" s="69"/>
      <c r="U139" s="503">
        <f t="shared" ca="1" si="4"/>
        <v>0</v>
      </c>
      <c r="V139" s="508">
        <f t="shared" ca="1" si="5"/>
        <v>0</v>
      </c>
      <c r="W139" s="506"/>
      <c r="X139" s="506"/>
      <c r="Y139" s="506"/>
      <c r="Z139" s="502" t="e">
        <f>VLOOKUP($C139,Model!$A$2:$D$22,2,FALSE)</f>
        <v>#N/A</v>
      </c>
      <c r="AA139" s="503" t="e">
        <f>(VLOOKUP($D139,Lookup!$C$4:$D$36,2,FALSE)/Lookup!$C$2)*VLOOKUP($C139,Model!$A$2:$E$22,5,FALSE)*VLOOKUP($C139,Model!$A$2:$G$22,7,FALSE)</f>
        <v>#N/A</v>
      </c>
      <c r="AB139" s="503" t="e">
        <f>(VLOOKUP($E139,Lookup!$F$4:$G$8,2,FALSE)/Lookup!$F$2)*VLOOKUP($C139,Model!$A$2:$E$22,5,FALSE)*VLOOKUP($C139,Model!$A$2:$H$22,8,FALSE)</f>
        <v>#N/A</v>
      </c>
      <c r="AC139" s="503" t="e">
        <f>(VLOOKUP($F139,Lookup!$H$4:$I$26,2,FALSE)/Lookup!$H$2)*VLOOKUP($C139,Model!$A$2:$E$22,5,FALSE)*VLOOKUP($C139,Model!$A$2:$I$22,9,FALSE)</f>
        <v>#N/A</v>
      </c>
      <c r="AD139" s="503" t="e">
        <f>(VLOOKUP($G139,Lookup!$J$4:$K$34,2,FALSE)/Lookup!$J$2)*VLOOKUP($C139,Model!$A$2:$E$22,5,FALSE)*VLOOKUP($C139,Model!$A$2:$J$22,10,FALSE)</f>
        <v>#N/A</v>
      </c>
      <c r="AE139" s="503" t="e">
        <f>(VLOOKUP($H139,Lookup!$L$4:$M$15,2,FALSE)/Lookup!$L$2)*VLOOKUP($C139,Model!$A$2:$E$22,5,FALSE)*VLOOKUP($C139,Model!$A$2:$K$22,11,FALSE)</f>
        <v>#N/A</v>
      </c>
      <c r="AF139" s="503" t="e">
        <f ca="1">_xlfn.SWITCH(VLOOKUP($C139,Model!$A$2:$F$22,6,FALSE),8,(VLOOKUP($I139,Lookup!$N$17:$O$24,2,FALSE)/Lookup!$L$2)*VLOOKUP($C139,Model!$A$2:$E$22,5,FALSE)*VLOOKUP($C139,Model!$A$2:$K$22,11,FALSE),(VLOOKUP($I139,Lookup!$N$4:$O$15,2,FALSE)/Lookup!$L$2)*VLOOKUP($C139,Model!$A$2:$E$22,5,FALSE)*VLOOKUP($C139,Model!$A$2:$K$22,11,FALSE))</f>
        <v>#NAME?</v>
      </c>
      <c r="AG139" s="503" t="e">
        <f>(VLOOKUP($J139,Lookup!$P$4:$Q$15,2,FALSE)/Lookup!$P$2)*VLOOKUP($C139,Model!$A$2:$E$22,5,FALSE)*VLOOKUP($C139,Model!$A$2:$L$22,12,FALSE)</f>
        <v>#N/A</v>
      </c>
      <c r="AH139" s="503" t="e">
        <f ca="1">_xlfn.SWITCH(VLOOKUP($C139,Model!$A$2:$F$22,6,FALSE),8,(VLOOKUP($K139,Lookup!$R$15:$S$23,2,FALSE)/Lookup!$R$2)*VLOOKUP($C139,Model!$A$2:$E$22,5,FALSE)*VLOOKUP($C139,Model!$A$2:$M$22,13,FALSE),(VLOOKUP($K139,Lookup!$R$4:$S$12,2,FALSE)/Lookup!$R$2)*VLOOKUP($C139,Model!$A$2:$E$22,5,FALSE)*VLOOKUP($C139,Model!$A$2:$M$22,13,FALSE))</f>
        <v>#NAME?</v>
      </c>
      <c r="AI139" s="503" t="e">
        <f>(VLOOKUP($L139,Lookup!$V$4:$W$12,2,FALSE)/Lookup!$V$2)*VLOOKUP($C139,Model!$A$2:$E$22,5,FALSE)*VLOOKUP($C139,Model!$A$2:$N$22,14,FALSE)</f>
        <v>#N/A</v>
      </c>
      <c r="AJ139" s="503" t="e">
        <f>(VLOOKUP($M139,Lookup!$X$4:$Y$10,2,FALSE)/Lookup!$X$2)*VLOOKUP($C139,Model!$A$2:$E$22,5,FALSE)*VLOOKUP($C139,Model!$A$2:$O$22,15,FALSE)</f>
        <v>#N/A</v>
      </c>
      <c r="AK139" s="503" t="e">
        <f>(VLOOKUP($N139,Lookup!$Z$4:$AA$13,2,FALSE)/Lookup!$Z$2)*VLOOKUP($C139,Model!$A$2:$E$22,5,FALSE)*VLOOKUP($C139,Model!$A$2:$P$22,16,FALSE)</f>
        <v>#N/A</v>
      </c>
      <c r="AL139" s="503" t="e">
        <f>(VLOOKUP($O139,Lookup!$AB$4:$AC$13,2,FALSE)/Lookup!$AB$2)*VLOOKUP($C139,Model!$A$2:$E$22,5,FALSE)*VLOOKUP($C139,Model!$A$2:$Q$22,17,FALSE)</f>
        <v>#N/A</v>
      </c>
      <c r="AM139" s="503" t="e">
        <f>(VLOOKUP($P139,Lookup!$T$4:$U$8,2,FALSE)/Lookup!$T$2)*VLOOKUP($C139,Model!$A$2:$E$22,5,FALSE)*VLOOKUP($C139,Model!$A$2:$R$22,18,FALSE)</f>
        <v>#N/A</v>
      </c>
      <c r="AN139" s="503" t="e">
        <f>(VLOOKUP($Q139,Lookup!$AD$4:$AE$13,2,FALSE)/Lookup!$AD$2)*VLOOKUP($C139,Model!$A$2:$E$22,5,FALSE)*VLOOKUP($C139,Model!$A$2:$S$22,19,FALSE)</f>
        <v>#N/A</v>
      </c>
      <c r="AO139" s="503" t="e">
        <f>(VLOOKUP($R139,Lookup!$AF$4:$AG$8,2,FALSE)/Lookup!$AF$2)*VLOOKUP($C139,Model!$A$2:$E$22,5,FALSE)*VLOOKUP($C139,Model!$A$2:$T$22,20,FALSE)</f>
        <v>#N/A</v>
      </c>
      <c r="AP139" s="503" t="e">
        <f>(VLOOKUP($S139,Lookup!$AH$4:$AI$9,2,FALSE)/Lookup!$AH$2)*VLOOKUP($C139,Model!$A$2:$E$22,5,FALSE)*VLOOKUP($C139,Model!$A$2:$U$22,21,FALSE)</f>
        <v>#N/A</v>
      </c>
      <c r="AQ139" s="503" t="e">
        <f>(VLOOKUP($T139,Lookup!$AJ$4:$AK$12,2,FALSE)/Lookup!$AJ$2)*VLOOKUP($C139,Model!$A$2:$E$22,5,FALSE)*VLOOKUP($C139,Model!$A$2:$V$22,22,FALSE)</f>
        <v>#N/A</v>
      </c>
    </row>
    <row r="140" spans="1:43" x14ac:dyDescent="0.25">
      <c r="A140" s="69"/>
      <c r="B140" s="69"/>
      <c r="C140" s="69"/>
      <c r="D140" s="69"/>
      <c r="E140" s="69"/>
      <c r="F140" s="69"/>
      <c r="G140" s="69"/>
      <c r="H140" s="69"/>
      <c r="I140" s="70"/>
      <c r="J140" s="69"/>
      <c r="K140" s="69"/>
      <c r="L140" s="69"/>
      <c r="M140" s="69"/>
      <c r="N140" s="69"/>
      <c r="O140" s="72"/>
      <c r="P140" s="69"/>
      <c r="Q140" s="69"/>
      <c r="R140" s="69"/>
      <c r="S140" s="69"/>
      <c r="T140" s="69"/>
      <c r="U140" s="503">
        <f t="shared" ref="U140:U200" ca="1" si="6">IFERROR(AA140,0)+IFERROR(AB140,0)+IFERROR(AC140,0)+IFERROR(AD140,0)+IFERROR(MAX(IFERROR(AE140,0),IFERROR(AF140,0)),0)+IFERROR(AG140,0)+IFERROR(AH140,0)+IFERROR(AI140,0)+IFERROR(AJ140,0)+IFERROR(AK140,0)+IFERROR(AL140,0)+IFERROR(AM140,0)+IFERROR(AN140,0)+IFERROR(AO140,0)+IFERROR(AP140,0)+IFERROR(AQ140,0)</f>
        <v>0</v>
      </c>
      <c r="V140" s="508">
        <f t="shared" ca="1" si="5"/>
        <v>0</v>
      </c>
      <c r="W140" s="506"/>
      <c r="X140" s="506"/>
      <c r="Y140" s="506"/>
      <c r="Z140" s="502" t="e">
        <f>VLOOKUP($C140,Model!$A$2:$D$22,2,FALSE)</f>
        <v>#N/A</v>
      </c>
      <c r="AA140" s="503" t="e">
        <f>(VLOOKUP($D140,Lookup!$C$4:$D$36,2,FALSE)/Lookup!$C$2)*VLOOKUP($C140,Model!$A$2:$E$22,5,FALSE)*VLOOKUP($C140,Model!$A$2:$G$22,7,FALSE)</f>
        <v>#N/A</v>
      </c>
      <c r="AB140" s="503" t="e">
        <f>(VLOOKUP($E140,Lookup!$F$4:$G$8,2,FALSE)/Lookup!$F$2)*VLOOKUP($C140,Model!$A$2:$E$22,5,FALSE)*VLOOKUP($C140,Model!$A$2:$H$22,8,FALSE)</f>
        <v>#N/A</v>
      </c>
      <c r="AC140" s="503" t="e">
        <f>(VLOOKUP($F140,Lookup!$H$4:$I$26,2,FALSE)/Lookup!$H$2)*VLOOKUP($C140,Model!$A$2:$E$22,5,FALSE)*VLOOKUP($C140,Model!$A$2:$I$22,9,FALSE)</f>
        <v>#N/A</v>
      </c>
      <c r="AD140" s="503" t="e">
        <f>(VLOOKUP($G140,Lookup!$J$4:$K$34,2,FALSE)/Lookup!$J$2)*VLOOKUP($C140,Model!$A$2:$E$22,5,FALSE)*VLOOKUP($C140,Model!$A$2:$J$22,10,FALSE)</f>
        <v>#N/A</v>
      </c>
      <c r="AE140" s="503" t="e">
        <f>(VLOOKUP($H140,Lookup!$L$4:$M$15,2,FALSE)/Lookup!$L$2)*VLOOKUP($C140,Model!$A$2:$E$22,5,FALSE)*VLOOKUP($C140,Model!$A$2:$K$22,11,FALSE)</f>
        <v>#N/A</v>
      </c>
      <c r="AF140" s="503" t="e">
        <f ca="1">_xlfn.SWITCH(VLOOKUP($C140,Model!$A$2:$F$22,6,FALSE),8,(VLOOKUP($I140,Lookup!$N$17:$O$24,2,FALSE)/Lookup!$L$2)*VLOOKUP($C140,Model!$A$2:$E$22,5,FALSE)*VLOOKUP($C140,Model!$A$2:$K$22,11,FALSE),(VLOOKUP($I140,Lookup!$N$4:$O$15,2,FALSE)/Lookup!$L$2)*VLOOKUP($C140,Model!$A$2:$E$22,5,FALSE)*VLOOKUP($C140,Model!$A$2:$K$22,11,FALSE))</f>
        <v>#NAME?</v>
      </c>
      <c r="AG140" s="503" t="e">
        <f>(VLOOKUP($J140,Lookup!$P$4:$Q$15,2,FALSE)/Lookup!$P$2)*VLOOKUP($C140,Model!$A$2:$E$22,5,FALSE)*VLOOKUP($C140,Model!$A$2:$L$22,12,FALSE)</f>
        <v>#N/A</v>
      </c>
      <c r="AH140" s="503" t="e">
        <f ca="1">_xlfn.SWITCH(VLOOKUP($C140,Model!$A$2:$F$22,6,FALSE),8,(VLOOKUP($K140,Lookup!$R$15:$S$23,2,FALSE)/Lookup!$R$2)*VLOOKUP($C140,Model!$A$2:$E$22,5,FALSE)*VLOOKUP($C140,Model!$A$2:$M$22,13,FALSE),(VLOOKUP($K140,Lookup!$R$4:$S$12,2,FALSE)/Lookup!$R$2)*VLOOKUP($C140,Model!$A$2:$E$22,5,FALSE)*VLOOKUP($C140,Model!$A$2:$M$22,13,FALSE))</f>
        <v>#NAME?</v>
      </c>
      <c r="AI140" s="503" t="e">
        <f>(VLOOKUP($L140,Lookup!$V$4:$W$12,2,FALSE)/Lookup!$V$2)*VLOOKUP($C140,Model!$A$2:$E$22,5,FALSE)*VLOOKUP($C140,Model!$A$2:$N$22,14,FALSE)</f>
        <v>#N/A</v>
      </c>
      <c r="AJ140" s="503" t="e">
        <f>(VLOOKUP($M140,Lookup!$X$4:$Y$10,2,FALSE)/Lookup!$X$2)*VLOOKUP($C140,Model!$A$2:$E$22,5,FALSE)*VLOOKUP($C140,Model!$A$2:$O$22,15,FALSE)</f>
        <v>#N/A</v>
      </c>
      <c r="AK140" s="503" t="e">
        <f>(VLOOKUP($N140,Lookup!$Z$4:$AA$13,2,FALSE)/Lookup!$Z$2)*VLOOKUP($C140,Model!$A$2:$E$22,5,FALSE)*VLOOKUP($C140,Model!$A$2:$P$22,16,FALSE)</f>
        <v>#N/A</v>
      </c>
      <c r="AL140" s="503" t="e">
        <f>(VLOOKUP($O140,Lookup!$AB$4:$AC$13,2,FALSE)/Lookup!$AB$2)*VLOOKUP($C140,Model!$A$2:$E$22,5,FALSE)*VLOOKUP($C140,Model!$A$2:$Q$22,17,FALSE)</f>
        <v>#N/A</v>
      </c>
      <c r="AM140" s="503" t="e">
        <f>(VLOOKUP($P140,Lookup!$T$4:$U$8,2,FALSE)/Lookup!$T$2)*VLOOKUP($C140,Model!$A$2:$E$22,5,FALSE)*VLOOKUP($C140,Model!$A$2:$R$22,18,FALSE)</f>
        <v>#N/A</v>
      </c>
      <c r="AN140" s="503" t="e">
        <f>(VLOOKUP($Q140,Lookup!$AD$4:$AE$13,2,FALSE)/Lookup!$AD$2)*VLOOKUP($C140,Model!$A$2:$E$22,5,FALSE)*VLOOKUP($C140,Model!$A$2:$S$22,19,FALSE)</f>
        <v>#N/A</v>
      </c>
      <c r="AO140" s="503" t="e">
        <f>(VLOOKUP($R140,Lookup!$AF$4:$AG$8,2,FALSE)/Lookup!$AF$2)*VLOOKUP($C140,Model!$A$2:$E$22,5,FALSE)*VLOOKUP($C140,Model!$A$2:$T$22,20,FALSE)</f>
        <v>#N/A</v>
      </c>
      <c r="AP140" s="503" t="e">
        <f>(VLOOKUP($S140,Lookup!$AH$4:$AI$9,2,FALSE)/Lookup!$AH$2)*VLOOKUP($C140,Model!$A$2:$E$22,5,FALSE)*VLOOKUP($C140,Model!$A$2:$U$22,21,FALSE)</f>
        <v>#N/A</v>
      </c>
      <c r="AQ140" s="503" t="e">
        <f>(VLOOKUP($T140,Lookup!$AJ$4:$AK$12,2,FALSE)/Lookup!$AJ$2)*VLOOKUP($C140,Model!$A$2:$E$22,5,FALSE)*VLOOKUP($C140,Model!$A$2:$V$22,22,FALSE)</f>
        <v>#N/A</v>
      </c>
    </row>
    <row r="141" spans="1:43" x14ac:dyDescent="0.25">
      <c r="A141" s="69"/>
      <c r="B141" s="69"/>
      <c r="C141" s="69"/>
      <c r="D141" s="69"/>
      <c r="E141" s="69"/>
      <c r="F141" s="69"/>
      <c r="G141" s="69"/>
      <c r="H141" s="69"/>
      <c r="I141" s="70"/>
      <c r="J141" s="69"/>
      <c r="K141" s="69"/>
      <c r="L141" s="69"/>
      <c r="M141" s="69"/>
      <c r="N141" s="69"/>
      <c r="O141" s="72"/>
      <c r="P141" s="69"/>
      <c r="Q141" s="69"/>
      <c r="R141" s="69"/>
      <c r="S141" s="69"/>
      <c r="T141" s="69"/>
      <c r="U141" s="503">
        <f t="shared" ca="1" si="6"/>
        <v>0</v>
      </c>
      <c r="V141" s="508">
        <f t="shared" ca="1" si="5"/>
        <v>0</v>
      </c>
      <c r="W141" s="506"/>
      <c r="X141" s="506"/>
      <c r="Y141" s="506"/>
      <c r="Z141" s="502" t="e">
        <f>VLOOKUP($C141,Model!$A$2:$D$22,2,FALSE)</f>
        <v>#N/A</v>
      </c>
      <c r="AA141" s="503" t="e">
        <f>(VLOOKUP($D141,Lookup!$C$4:$D$36,2,FALSE)/Lookup!$C$2)*VLOOKUP($C141,Model!$A$2:$E$22,5,FALSE)*VLOOKUP($C141,Model!$A$2:$G$22,7,FALSE)</f>
        <v>#N/A</v>
      </c>
      <c r="AB141" s="503" t="e">
        <f>(VLOOKUP($E141,Lookup!$F$4:$G$8,2,FALSE)/Lookup!$F$2)*VLOOKUP($C141,Model!$A$2:$E$22,5,FALSE)*VLOOKUP($C141,Model!$A$2:$H$22,8,FALSE)</f>
        <v>#N/A</v>
      </c>
      <c r="AC141" s="503" t="e">
        <f>(VLOOKUP($F141,Lookup!$H$4:$I$26,2,FALSE)/Lookup!$H$2)*VLOOKUP($C141,Model!$A$2:$E$22,5,FALSE)*VLOOKUP($C141,Model!$A$2:$I$22,9,FALSE)</f>
        <v>#N/A</v>
      </c>
      <c r="AD141" s="503" t="e">
        <f>(VLOOKUP($G141,Lookup!$J$4:$K$34,2,FALSE)/Lookup!$J$2)*VLOOKUP($C141,Model!$A$2:$E$22,5,FALSE)*VLOOKUP($C141,Model!$A$2:$J$22,10,FALSE)</f>
        <v>#N/A</v>
      </c>
      <c r="AE141" s="503" t="e">
        <f>(VLOOKUP($H141,Lookup!$L$4:$M$15,2,FALSE)/Lookup!$L$2)*VLOOKUP($C141,Model!$A$2:$E$22,5,FALSE)*VLOOKUP($C141,Model!$A$2:$K$22,11,FALSE)</f>
        <v>#N/A</v>
      </c>
      <c r="AF141" s="503" t="e">
        <f ca="1">_xlfn.SWITCH(VLOOKUP($C141,Model!$A$2:$F$22,6,FALSE),8,(VLOOKUP($I141,Lookup!$N$17:$O$24,2,FALSE)/Lookup!$L$2)*VLOOKUP($C141,Model!$A$2:$E$22,5,FALSE)*VLOOKUP($C141,Model!$A$2:$K$22,11,FALSE),(VLOOKUP($I141,Lookup!$N$4:$O$15,2,FALSE)/Lookup!$L$2)*VLOOKUP($C141,Model!$A$2:$E$22,5,FALSE)*VLOOKUP($C141,Model!$A$2:$K$22,11,FALSE))</f>
        <v>#NAME?</v>
      </c>
      <c r="AG141" s="503" t="e">
        <f>(VLOOKUP($J141,Lookup!$P$4:$Q$15,2,FALSE)/Lookup!$P$2)*VLOOKUP($C141,Model!$A$2:$E$22,5,FALSE)*VLOOKUP($C141,Model!$A$2:$L$22,12,FALSE)</f>
        <v>#N/A</v>
      </c>
      <c r="AH141" s="503" t="e">
        <f ca="1">_xlfn.SWITCH(VLOOKUP($C141,Model!$A$2:$F$22,6,FALSE),8,(VLOOKUP($K141,Lookup!$R$15:$S$23,2,FALSE)/Lookup!$R$2)*VLOOKUP($C141,Model!$A$2:$E$22,5,FALSE)*VLOOKUP($C141,Model!$A$2:$M$22,13,FALSE),(VLOOKUP($K141,Lookup!$R$4:$S$12,2,FALSE)/Lookup!$R$2)*VLOOKUP($C141,Model!$A$2:$E$22,5,FALSE)*VLOOKUP($C141,Model!$A$2:$M$22,13,FALSE))</f>
        <v>#NAME?</v>
      </c>
      <c r="AI141" s="503" t="e">
        <f>(VLOOKUP($L141,Lookup!$V$4:$W$12,2,FALSE)/Lookup!$V$2)*VLOOKUP($C141,Model!$A$2:$E$22,5,FALSE)*VLOOKUP($C141,Model!$A$2:$N$22,14,FALSE)</f>
        <v>#N/A</v>
      </c>
      <c r="AJ141" s="503" t="e">
        <f>(VLOOKUP($M141,Lookup!$X$4:$Y$10,2,FALSE)/Lookup!$X$2)*VLOOKUP($C141,Model!$A$2:$E$22,5,FALSE)*VLOOKUP($C141,Model!$A$2:$O$22,15,FALSE)</f>
        <v>#N/A</v>
      </c>
      <c r="AK141" s="503" t="e">
        <f>(VLOOKUP($N141,Lookup!$Z$4:$AA$13,2,FALSE)/Lookup!$Z$2)*VLOOKUP($C141,Model!$A$2:$E$22,5,FALSE)*VLOOKUP($C141,Model!$A$2:$P$22,16,FALSE)</f>
        <v>#N/A</v>
      </c>
      <c r="AL141" s="503" t="e">
        <f>(VLOOKUP($O141,Lookup!$AB$4:$AC$13,2,FALSE)/Lookup!$AB$2)*VLOOKUP($C141,Model!$A$2:$E$22,5,FALSE)*VLOOKUP($C141,Model!$A$2:$Q$22,17,FALSE)</f>
        <v>#N/A</v>
      </c>
      <c r="AM141" s="503" t="e">
        <f>(VLOOKUP($P141,Lookup!$T$4:$U$8,2,FALSE)/Lookup!$T$2)*VLOOKUP($C141,Model!$A$2:$E$22,5,FALSE)*VLOOKUP($C141,Model!$A$2:$R$22,18,FALSE)</f>
        <v>#N/A</v>
      </c>
      <c r="AN141" s="503" t="e">
        <f>(VLOOKUP($Q141,Lookup!$AD$4:$AE$13,2,FALSE)/Lookup!$AD$2)*VLOOKUP($C141,Model!$A$2:$E$22,5,FALSE)*VLOOKUP($C141,Model!$A$2:$S$22,19,FALSE)</f>
        <v>#N/A</v>
      </c>
      <c r="AO141" s="503" t="e">
        <f>(VLOOKUP($R141,Lookup!$AF$4:$AG$8,2,FALSE)/Lookup!$AF$2)*VLOOKUP($C141,Model!$A$2:$E$22,5,FALSE)*VLOOKUP($C141,Model!$A$2:$T$22,20,FALSE)</f>
        <v>#N/A</v>
      </c>
      <c r="AP141" s="503" t="e">
        <f>(VLOOKUP($S141,Lookup!$AH$4:$AI$9,2,FALSE)/Lookup!$AH$2)*VLOOKUP($C141,Model!$A$2:$E$22,5,FALSE)*VLOOKUP($C141,Model!$A$2:$U$22,21,FALSE)</f>
        <v>#N/A</v>
      </c>
      <c r="AQ141" s="503" t="e">
        <f>(VLOOKUP($T141,Lookup!$AJ$4:$AK$12,2,FALSE)/Lookup!$AJ$2)*VLOOKUP($C141,Model!$A$2:$E$22,5,FALSE)*VLOOKUP($C141,Model!$A$2:$V$22,22,FALSE)</f>
        <v>#N/A</v>
      </c>
    </row>
    <row r="142" spans="1:43" x14ac:dyDescent="0.25">
      <c r="A142" s="69"/>
      <c r="B142" s="69"/>
      <c r="C142" s="69"/>
      <c r="D142" s="69"/>
      <c r="E142" s="69"/>
      <c r="F142" s="69"/>
      <c r="G142" s="69"/>
      <c r="H142" s="69"/>
      <c r="I142" s="70"/>
      <c r="J142" s="69"/>
      <c r="K142" s="69"/>
      <c r="L142" s="69"/>
      <c r="M142" s="69"/>
      <c r="N142" s="69"/>
      <c r="O142" s="72"/>
      <c r="P142" s="69"/>
      <c r="Q142" s="69"/>
      <c r="R142" s="69"/>
      <c r="S142" s="69"/>
      <c r="T142" s="69"/>
      <c r="U142" s="503">
        <f t="shared" ca="1" si="6"/>
        <v>0</v>
      </c>
      <c r="V142" s="508">
        <f t="shared" ca="1" si="5"/>
        <v>0</v>
      </c>
      <c r="W142" s="506"/>
      <c r="X142" s="506"/>
      <c r="Y142" s="506"/>
      <c r="Z142" s="502" t="e">
        <f>VLOOKUP($C142,Model!$A$2:$D$22,2,FALSE)</f>
        <v>#N/A</v>
      </c>
      <c r="AA142" s="503" t="e">
        <f>(VLOOKUP($D142,Lookup!$C$4:$D$36,2,FALSE)/Lookup!$C$2)*VLOOKUP($C142,Model!$A$2:$E$22,5,FALSE)*VLOOKUP($C142,Model!$A$2:$G$22,7,FALSE)</f>
        <v>#N/A</v>
      </c>
      <c r="AB142" s="503" t="e">
        <f>(VLOOKUP($E142,Lookup!$F$4:$G$8,2,FALSE)/Lookup!$F$2)*VLOOKUP($C142,Model!$A$2:$E$22,5,FALSE)*VLOOKUP($C142,Model!$A$2:$H$22,8,FALSE)</f>
        <v>#N/A</v>
      </c>
      <c r="AC142" s="503" t="e">
        <f>(VLOOKUP($F142,Lookup!$H$4:$I$26,2,FALSE)/Lookup!$H$2)*VLOOKUP($C142,Model!$A$2:$E$22,5,FALSE)*VLOOKUP($C142,Model!$A$2:$I$22,9,FALSE)</f>
        <v>#N/A</v>
      </c>
      <c r="AD142" s="503" t="e">
        <f>(VLOOKUP($G142,Lookup!$J$4:$K$34,2,FALSE)/Lookup!$J$2)*VLOOKUP($C142,Model!$A$2:$E$22,5,FALSE)*VLOOKUP($C142,Model!$A$2:$J$22,10,FALSE)</f>
        <v>#N/A</v>
      </c>
      <c r="AE142" s="503" t="e">
        <f>(VLOOKUP($H142,Lookup!$L$4:$M$15,2,FALSE)/Lookup!$L$2)*VLOOKUP($C142,Model!$A$2:$E$22,5,FALSE)*VLOOKUP($C142,Model!$A$2:$K$22,11,FALSE)</f>
        <v>#N/A</v>
      </c>
      <c r="AF142" s="503" t="e">
        <f ca="1">_xlfn.SWITCH(VLOOKUP($C142,Model!$A$2:$F$22,6,FALSE),8,(VLOOKUP($I142,Lookup!$N$17:$O$24,2,FALSE)/Lookup!$L$2)*VLOOKUP($C142,Model!$A$2:$E$22,5,FALSE)*VLOOKUP($C142,Model!$A$2:$K$22,11,FALSE),(VLOOKUP($I142,Lookup!$N$4:$O$15,2,FALSE)/Lookup!$L$2)*VLOOKUP($C142,Model!$A$2:$E$22,5,FALSE)*VLOOKUP($C142,Model!$A$2:$K$22,11,FALSE))</f>
        <v>#NAME?</v>
      </c>
      <c r="AG142" s="503" t="e">
        <f>(VLOOKUP($J142,Lookup!$P$4:$Q$15,2,FALSE)/Lookup!$P$2)*VLOOKUP($C142,Model!$A$2:$E$22,5,FALSE)*VLOOKUP($C142,Model!$A$2:$L$22,12,FALSE)</f>
        <v>#N/A</v>
      </c>
      <c r="AH142" s="503" t="e">
        <f ca="1">_xlfn.SWITCH(VLOOKUP($C142,Model!$A$2:$F$22,6,FALSE),8,(VLOOKUP($K142,Lookup!$R$15:$S$23,2,FALSE)/Lookup!$R$2)*VLOOKUP($C142,Model!$A$2:$E$22,5,FALSE)*VLOOKUP($C142,Model!$A$2:$M$22,13,FALSE),(VLOOKUP($K142,Lookup!$R$4:$S$12,2,FALSE)/Lookup!$R$2)*VLOOKUP($C142,Model!$A$2:$E$22,5,FALSE)*VLOOKUP($C142,Model!$A$2:$M$22,13,FALSE))</f>
        <v>#NAME?</v>
      </c>
      <c r="AI142" s="503" t="e">
        <f>(VLOOKUP($L142,Lookup!$V$4:$W$12,2,FALSE)/Lookup!$V$2)*VLOOKUP($C142,Model!$A$2:$E$22,5,FALSE)*VLOOKUP($C142,Model!$A$2:$N$22,14,FALSE)</f>
        <v>#N/A</v>
      </c>
      <c r="AJ142" s="503" t="e">
        <f>(VLOOKUP($M142,Lookup!$X$4:$Y$10,2,FALSE)/Lookup!$X$2)*VLOOKUP($C142,Model!$A$2:$E$22,5,FALSE)*VLOOKUP($C142,Model!$A$2:$O$22,15,FALSE)</f>
        <v>#N/A</v>
      </c>
      <c r="AK142" s="503" t="e">
        <f>(VLOOKUP($N142,Lookup!$Z$4:$AA$13,2,FALSE)/Lookup!$Z$2)*VLOOKUP($C142,Model!$A$2:$E$22,5,FALSE)*VLOOKUP($C142,Model!$A$2:$P$22,16,FALSE)</f>
        <v>#N/A</v>
      </c>
      <c r="AL142" s="503" t="e">
        <f>(VLOOKUP($O142,Lookup!$AB$4:$AC$13,2,FALSE)/Lookup!$AB$2)*VLOOKUP($C142,Model!$A$2:$E$22,5,FALSE)*VLOOKUP($C142,Model!$A$2:$Q$22,17,FALSE)</f>
        <v>#N/A</v>
      </c>
      <c r="AM142" s="503" t="e">
        <f>(VLOOKUP($P142,Lookup!$T$4:$U$8,2,FALSE)/Lookup!$T$2)*VLOOKUP($C142,Model!$A$2:$E$22,5,FALSE)*VLOOKUP($C142,Model!$A$2:$R$22,18,FALSE)</f>
        <v>#N/A</v>
      </c>
      <c r="AN142" s="503" t="e">
        <f>(VLOOKUP($Q142,Lookup!$AD$4:$AE$13,2,FALSE)/Lookup!$AD$2)*VLOOKUP($C142,Model!$A$2:$E$22,5,FALSE)*VLOOKUP($C142,Model!$A$2:$S$22,19,FALSE)</f>
        <v>#N/A</v>
      </c>
      <c r="AO142" s="503" t="e">
        <f>(VLOOKUP($R142,Lookup!$AF$4:$AG$8,2,FALSE)/Lookup!$AF$2)*VLOOKUP($C142,Model!$A$2:$E$22,5,FALSE)*VLOOKUP($C142,Model!$A$2:$T$22,20,FALSE)</f>
        <v>#N/A</v>
      </c>
      <c r="AP142" s="503" t="e">
        <f>(VLOOKUP($S142,Lookup!$AH$4:$AI$9,2,FALSE)/Lookup!$AH$2)*VLOOKUP($C142,Model!$A$2:$E$22,5,FALSE)*VLOOKUP($C142,Model!$A$2:$U$22,21,FALSE)</f>
        <v>#N/A</v>
      </c>
      <c r="AQ142" s="503" t="e">
        <f>(VLOOKUP($T142,Lookup!$AJ$4:$AK$12,2,FALSE)/Lookup!$AJ$2)*VLOOKUP($C142,Model!$A$2:$E$22,5,FALSE)*VLOOKUP($C142,Model!$A$2:$V$22,22,FALSE)</f>
        <v>#N/A</v>
      </c>
    </row>
    <row r="143" spans="1:43" x14ac:dyDescent="0.25">
      <c r="A143" s="69"/>
      <c r="B143" s="69"/>
      <c r="C143" s="69"/>
      <c r="D143" s="69"/>
      <c r="E143" s="69"/>
      <c r="F143" s="69"/>
      <c r="G143" s="69"/>
      <c r="H143" s="69"/>
      <c r="I143" s="70"/>
      <c r="J143" s="69"/>
      <c r="K143" s="69"/>
      <c r="L143" s="69"/>
      <c r="M143" s="69"/>
      <c r="N143" s="69"/>
      <c r="O143" s="72"/>
      <c r="P143" s="69"/>
      <c r="Q143" s="69"/>
      <c r="R143" s="69"/>
      <c r="S143" s="69"/>
      <c r="T143" s="69"/>
      <c r="U143" s="503">
        <f t="shared" ca="1" si="6"/>
        <v>0</v>
      </c>
      <c r="V143" s="508">
        <f t="shared" ca="1" si="5"/>
        <v>0</v>
      </c>
      <c r="W143" s="506"/>
      <c r="X143" s="506"/>
      <c r="Y143" s="506"/>
      <c r="Z143" s="502" t="e">
        <f>VLOOKUP($C143,Model!$A$2:$D$22,2,FALSE)</f>
        <v>#N/A</v>
      </c>
      <c r="AA143" s="503" t="e">
        <f>(VLOOKUP($D143,Lookup!$C$4:$D$36,2,FALSE)/Lookup!$C$2)*VLOOKUP($C143,Model!$A$2:$E$22,5,FALSE)*VLOOKUP($C143,Model!$A$2:$G$22,7,FALSE)</f>
        <v>#N/A</v>
      </c>
      <c r="AB143" s="503" t="e">
        <f>(VLOOKUP($E143,Lookup!$F$4:$G$8,2,FALSE)/Lookup!$F$2)*VLOOKUP($C143,Model!$A$2:$E$22,5,FALSE)*VLOOKUP($C143,Model!$A$2:$H$22,8,FALSE)</f>
        <v>#N/A</v>
      </c>
      <c r="AC143" s="503" t="e">
        <f>(VLOOKUP($F143,Lookup!$H$4:$I$26,2,FALSE)/Lookup!$H$2)*VLOOKUP($C143,Model!$A$2:$E$22,5,FALSE)*VLOOKUP($C143,Model!$A$2:$I$22,9,FALSE)</f>
        <v>#N/A</v>
      </c>
      <c r="AD143" s="503" t="e">
        <f>(VLOOKUP($G143,Lookup!$J$4:$K$34,2,FALSE)/Lookup!$J$2)*VLOOKUP($C143,Model!$A$2:$E$22,5,FALSE)*VLOOKUP($C143,Model!$A$2:$J$22,10,FALSE)</f>
        <v>#N/A</v>
      </c>
      <c r="AE143" s="503" t="e">
        <f>(VLOOKUP($H143,Lookup!$L$4:$M$15,2,FALSE)/Lookup!$L$2)*VLOOKUP($C143,Model!$A$2:$E$22,5,FALSE)*VLOOKUP($C143,Model!$A$2:$K$22,11,FALSE)</f>
        <v>#N/A</v>
      </c>
      <c r="AF143" s="503" t="e">
        <f ca="1">_xlfn.SWITCH(VLOOKUP($C143,Model!$A$2:$F$22,6,FALSE),8,(VLOOKUP($I143,Lookup!$N$17:$O$24,2,FALSE)/Lookup!$L$2)*VLOOKUP($C143,Model!$A$2:$E$22,5,FALSE)*VLOOKUP($C143,Model!$A$2:$K$22,11,FALSE),(VLOOKUP($I143,Lookup!$N$4:$O$15,2,FALSE)/Lookup!$L$2)*VLOOKUP($C143,Model!$A$2:$E$22,5,FALSE)*VLOOKUP($C143,Model!$A$2:$K$22,11,FALSE))</f>
        <v>#NAME?</v>
      </c>
      <c r="AG143" s="503" t="e">
        <f>(VLOOKUP($J143,Lookup!$P$4:$Q$15,2,FALSE)/Lookup!$P$2)*VLOOKUP($C143,Model!$A$2:$E$22,5,FALSE)*VLOOKUP($C143,Model!$A$2:$L$22,12,FALSE)</f>
        <v>#N/A</v>
      </c>
      <c r="AH143" s="503" t="e">
        <f ca="1">_xlfn.SWITCH(VLOOKUP($C143,Model!$A$2:$F$22,6,FALSE),8,(VLOOKUP($K143,Lookup!$R$15:$S$23,2,FALSE)/Lookup!$R$2)*VLOOKUP($C143,Model!$A$2:$E$22,5,FALSE)*VLOOKUP($C143,Model!$A$2:$M$22,13,FALSE),(VLOOKUP($K143,Lookup!$R$4:$S$12,2,FALSE)/Lookup!$R$2)*VLOOKUP($C143,Model!$A$2:$E$22,5,FALSE)*VLOOKUP($C143,Model!$A$2:$M$22,13,FALSE))</f>
        <v>#NAME?</v>
      </c>
      <c r="AI143" s="503" t="e">
        <f>(VLOOKUP($L143,Lookup!$V$4:$W$12,2,FALSE)/Lookup!$V$2)*VLOOKUP($C143,Model!$A$2:$E$22,5,FALSE)*VLOOKUP($C143,Model!$A$2:$N$22,14,FALSE)</f>
        <v>#N/A</v>
      </c>
      <c r="AJ143" s="503" t="e">
        <f>(VLOOKUP($M143,Lookup!$X$4:$Y$10,2,FALSE)/Lookup!$X$2)*VLOOKUP($C143,Model!$A$2:$E$22,5,FALSE)*VLOOKUP($C143,Model!$A$2:$O$22,15,FALSE)</f>
        <v>#N/A</v>
      </c>
      <c r="AK143" s="503" t="e">
        <f>(VLOOKUP($N143,Lookup!$Z$4:$AA$13,2,FALSE)/Lookup!$Z$2)*VLOOKUP($C143,Model!$A$2:$E$22,5,FALSE)*VLOOKUP($C143,Model!$A$2:$P$22,16,FALSE)</f>
        <v>#N/A</v>
      </c>
      <c r="AL143" s="503" t="e">
        <f>(VLOOKUP($O143,Lookup!$AB$4:$AC$13,2,FALSE)/Lookup!$AB$2)*VLOOKUP($C143,Model!$A$2:$E$22,5,FALSE)*VLOOKUP($C143,Model!$A$2:$Q$22,17,FALSE)</f>
        <v>#N/A</v>
      </c>
      <c r="AM143" s="503" t="e">
        <f>(VLOOKUP($P143,Lookup!$T$4:$U$8,2,FALSE)/Lookup!$T$2)*VLOOKUP($C143,Model!$A$2:$E$22,5,FALSE)*VLOOKUP($C143,Model!$A$2:$R$22,18,FALSE)</f>
        <v>#N/A</v>
      </c>
      <c r="AN143" s="503" t="e">
        <f>(VLOOKUP($Q143,Lookup!$AD$4:$AE$13,2,FALSE)/Lookup!$AD$2)*VLOOKUP($C143,Model!$A$2:$E$22,5,FALSE)*VLOOKUP($C143,Model!$A$2:$S$22,19,FALSE)</f>
        <v>#N/A</v>
      </c>
      <c r="AO143" s="503" t="e">
        <f>(VLOOKUP($R143,Lookup!$AF$4:$AG$8,2,FALSE)/Lookup!$AF$2)*VLOOKUP($C143,Model!$A$2:$E$22,5,FALSE)*VLOOKUP($C143,Model!$A$2:$T$22,20,FALSE)</f>
        <v>#N/A</v>
      </c>
      <c r="AP143" s="503" t="e">
        <f>(VLOOKUP($S143,Lookup!$AH$4:$AI$9,2,FALSE)/Lookup!$AH$2)*VLOOKUP($C143,Model!$A$2:$E$22,5,FALSE)*VLOOKUP($C143,Model!$A$2:$U$22,21,FALSE)</f>
        <v>#N/A</v>
      </c>
      <c r="AQ143" s="503" t="e">
        <f>(VLOOKUP($T143,Lookup!$AJ$4:$AK$12,2,FALSE)/Lookup!$AJ$2)*VLOOKUP($C143,Model!$A$2:$E$22,5,FALSE)*VLOOKUP($C143,Model!$A$2:$V$22,22,FALSE)</f>
        <v>#N/A</v>
      </c>
    </row>
    <row r="144" spans="1:43" x14ac:dyDescent="0.25">
      <c r="A144" s="69"/>
      <c r="B144" s="69"/>
      <c r="C144" s="69"/>
      <c r="D144" s="69"/>
      <c r="E144" s="69"/>
      <c r="F144" s="69"/>
      <c r="G144" s="69"/>
      <c r="H144" s="69"/>
      <c r="I144" s="70"/>
      <c r="J144" s="69"/>
      <c r="K144" s="69"/>
      <c r="L144" s="69"/>
      <c r="M144" s="69"/>
      <c r="N144" s="69"/>
      <c r="O144" s="72"/>
      <c r="P144" s="69"/>
      <c r="Q144" s="69"/>
      <c r="R144" s="69"/>
      <c r="S144" s="69"/>
      <c r="T144" s="69"/>
      <c r="U144" s="503">
        <f t="shared" ca="1" si="6"/>
        <v>0</v>
      </c>
      <c r="V144" s="508">
        <f t="shared" ca="1" si="5"/>
        <v>0</v>
      </c>
      <c r="W144" s="506"/>
      <c r="X144" s="506"/>
      <c r="Y144" s="506"/>
      <c r="Z144" s="502" t="e">
        <f>VLOOKUP($C144,Model!$A$2:$D$22,2,FALSE)</f>
        <v>#N/A</v>
      </c>
      <c r="AA144" s="503" t="e">
        <f>(VLOOKUP($D144,Lookup!$C$4:$D$36,2,FALSE)/Lookup!$C$2)*VLOOKUP($C144,Model!$A$2:$E$22,5,FALSE)*VLOOKUP($C144,Model!$A$2:$G$22,7,FALSE)</f>
        <v>#N/A</v>
      </c>
      <c r="AB144" s="503" t="e">
        <f>(VLOOKUP($E144,Lookup!$F$4:$G$8,2,FALSE)/Lookup!$F$2)*VLOOKUP($C144,Model!$A$2:$E$22,5,FALSE)*VLOOKUP($C144,Model!$A$2:$H$22,8,FALSE)</f>
        <v>#N/A</v>
      </c>
      <c r="AC144" s="503" t="e">
        <f>(VLOOKUP($F144,Lookup!$H$4:$I$26,2,FALSE)/Lookup!$H$2)*VLOOKUP($C144,Model!$A$2:$E$22,5,FALSE)*VLOOKUP($C144,Model!$A$2:$I$22,9,FALSE)</f>
        <v>#N/A</v>
      </c>
      <c r="AD144" s="503" t="e">
        <f>(VLOOKUP($G144,Lookup!$J$4:$K$34,2,FALSE)/Lookup!$J$2)*VLOOKUP($C144,Model!$A$2:$E$22,5,FALSE)*VLOOKUP($C144,Model!$A$2:$J$22,10,FALSE)</f>
        <v>#N/A</v>
      </c>
      <c r="AE144" s="503" t="e">
        <f>(VLOOKUP($H144,Lookup!$L$4:$M$15,2,FALSE)/Lookup!$L$2)*VLOOKUP($C144,Model!$A$2:$E$22,5,FALSE)*VLOOKUP($C144,Model!$A$2:$K$22,11,FALSE)</f>
        <v>#N/A</v>
      </c>
      <c r="AF144" s="503" t="e">
        <f ca="1">_xlfn.SWITCH(VLOOKUP($C144,Model!$A$2:$F$22,6,FALSE),8,(VLOOKUP($I144,Lookup!$N$17:$O$24,2,FALSE)/Lookup!$L$2)*VLOOKUP($C144,Model!$A$2:$E$22,5,FALSE)*VLOOKUP($C144,Model!$A$2:$K$22,11,FALSE),(VLOOKUP($I144,Lookup!$N$4:$O$15,2,FALSE)/Lookup!$L$2)*VLOOKUP($C144,Model!$A$2:$E$22,5,FALSE)*VLOOKUP($C144,Model!$A$2:$K$22,11,FALSE))</f>
        <v>#NAME?</v>
      </c>
      <c r="AG144" s="503" t="e">
        <f>(VLOOKUP($J144,Lookup!$P$4:$Q$15,2,FALSE)/Lookup!$P$2)*VLOOKUP($C144,Model!$A$2:$E$22,5,FALSE)*VLOOKUP($C144,Model!$A$2:$L$22,12,FALSE)</f>
        <v>#N/A</v>
      </c>
      <c r="AH144" s="503" t="e">
        <f ca="1">_xlfn.SWITCH(VLOOKUP($C144,Model!$A$2:$F$22,6,FALSE),8,(VLOOKUP($K144,Lookup!$R$15:$S$23,2,FALSE)/Lookup!$R$2)*VLOOKUP($C144,Model!$A$2:$E$22,5,FALSE)*VLOOKUP($C144,Model!$A$2:$M$22,13,FALSE),(VLOOKUP($K144,Lookup!$R$4:$S$12,2,FALSE)/Lookup!$R$2)*VLOOKUP($C144,Model!$A$2:$E$22,5,FALSE)*VLOOKUP($C144,Model!$A$2:$M$22,13,FALSE))</f>
        <v>#NAME?</v>
      </c>
      <c r="AI144" s="503" t="e">
        <f>(VLOOKUP($L144,Lookup!$V$4:$W$12,2,FALSE)/Lookup!$V$2)*VLOOKUP($C144,Model!$A$2:$E$22,5,FALSE)*VLOOKUP($C144,Model!$A$2:$N$22,14,FALSE)</f>
        <v>#N/A</v>
      </c>
      <c r="AJ144" s="503" t="e">
        <f>(VLOOKUP($M144,Lookup!$X$4:$Y$10,2,FALSE)/Lookup!$X$2)*VLOOKUP($C144,Model!$A$2:$E$22,5,FALSE)*VLOOKUP($C144,Model!$A$2:$O$22,15,FALSE)</f>
        <v>#N/A</v>
      </c>
      <c r="AK144" s="503" t="e">
        <f>(VLOOKUP($N144,Lookup!$Z$4:$AA$13,2,FALSE)/Lookup!$Z$2)*VLOOKUP($C144,Model!$A$2:$E$22,5,FALSE)*VLOOKUP($C144,Model!$A$2:$P$22,16,FALSE)</f>
        <v>#N/A</v>
      </c>
      <c r="AL144" s="503" t="e">
        <f>(VLOOKUP($O144,Lookup!$AB$4:$AC$13,2,FALSE)/Lookup!$AB$2)*VLOOKUP($C144,Model!$A$2:$E$22,5,FALSE)*VLOOKUP($C144,Model!$A$2:$Q$22,17,FALSE)</f>
        <v>#N/A</v>
      </c>
      <c r="AM144" s="503" t="e">
        <f>(VLOOKUP($P144,Lookup!$T$4:$U$8,2,FALSE)/Lookup!$T$2)*VLOOKUP($C144,Model!$A$2:$E$22,5,FALSE)*VLOOKUP($C144,Model!$A$2:$R$22,18,FALSE)</f>
        <v>#N/A</v>
      </c>
      <c r="AN144" s="503" t="e">
        <f>(VLOOKUP($Q144,Lookup!$AD$4:$AE$13,2,FALSE)/Lookup!$AD$2)*VLOOKUP($C144,Model!$A$2:$E$22,5,FALSE)*VLOOKUP($C144,Model!$A$2:$S$22,19,FALSE)</f>
        <v>#N/A</v>
      </c>
      <c r="AO144" s="503" t="e">
        <f>(VLOOKUP($R144,Lookup!$AF$4:$AG$8,2,FALSE)/Lookup!$AF$2)*VLOOKUP($C144,Model!$A$2:$E$22,5,FALSE)*VLOOKUP($C144,Model!$A$2:$T$22,20,FALSE)</f>
        <v>#N/A</v>
      </c>
      <c r="AP144" s="503" t="e">
        <f>(VLOOKUP($S144,Lookup!$AH$4:$AI$9,2,FALSE)/Lookup!$AH$2)*VLOOKUP($C144,Model!$A$2:$E$22,5,FALSE)*VLOOKUP($C144,Model!$A$2:$U$22,21,FALSE)</f>
        <v>#N/A</v>
      </c>
      <c r="AQ144" s="503" t="e">
        <f>(VLOOKUP($T144,Lookup!$AJ$4:$AK$12,2,FALSE)/Lookup!$AJ$2)*VLOOKUP($C144,Model!$A$2:$E$22,5,FALSE)*VLOOKUP($C144,Model!$A$2:$V$22,22,FALSE)</f>
        <v>#N/A</v>
      </c>
    </row>
    <row r="145" spans="1:43" x14ac:dyDescent="0.25">
      <c r="A145" s="69"/>
      <c r="B145" s="69"/>
      <c r="C145" s="69"/>
      <c r="D145" s="69"/>
      <c r="E145" s="69"/>
      <c r="F145" s="69"/>
      <c r="G145" s="69"/>
      <c r="H145" s="69"/>
      <c r="I145" s="70"/>
      <c r="J145" s="69"/>
      <c r="K145" s="69"/>
      <c r="L145" s="69"/>
      <c r="M145" s="69"/>
      <c r="N145" s="69"/>
      <c r="O145" s="72"/>
      <c r="P145" s="69"/>
      <c r="Q145" s="69"/>
      <c r="R145" s="69"/>
      <c r="S145" s="69"/>
      <c r="T145" s="69"/>
      <c r="U145" s="503">
        <f t="shared" ca="1" si="6"/>
        <v>0</v>
      </c>
      <c r="V145" s="508">
        <f t="shared" ca="1" si="5"/>
        <v>0</v>
      </c>
      <c r="W145" s="506"/>
      <c r="X145" s="506"/>
      <c r="Y145" s="506"/>
      <c r="Z145" s="502" t="e">
        <f>VLOOKUP($C145,Model!$A$2:$D$22,2,FALSE)</f>
        <v>#N/A</v>
      </c>
      <c r="AA145" s="503" t="e">
        <f>(VLOOKUP($D145,Lookup!$C$4:$D$36,2,FALSE)/Lookup!$C$2)*VLOOKUP($C145,Model!$A$2:$E$22,5,FALSE)*VLOOKUP($C145,Model!$A$2:$G$22,7,FALSE)</f>
        <v>#N/A</v>
      </c>
      <c r="AB145" s="503" t="e">
        <f>(VLOOKUP($E145,Lookup!$F$4:$G$8,2,FALSE)/Lookup!$F$2)*VLOOKUP($C145,Model!$A$2:$E$22,5,FALSE)*VLOOKUP($C145,Model!$A$2:$H$22,8,FALSE)</f>
        <v>#N/A</v>
      </c>
      <c r="AC145" s="503" t="e">
        <f>(VLOOKUP($F145,Lookup!$H$4:$I$26,2,FALSE)/Lookup!$H$2)*VLOOKUP($C145,Model!$A$2:$E$22,5,FALSE)*VLOOKUP($C145,Model!$A$2:$I$22,9,FALSE)</f>
        <v>#N/A</v>
      </c>
      <c r="AD145" s="503" t="e">
        <f>(VLOOKUP($G145,Lookup!$J$4:$K$34,2,FALSE)/Lookup!$J$2)*VLOOKUP($C145,Model!$A$2:$E$22,5,FALSE)*VLOOKUP($C145,Model!$A$2:$J$22,10,FALSE)</f>
        <v>#N/A</v>
      </c>
      <c r="AE145" s="503" t="e">
        <f>(VLOOKUP($H145,Lookup!$L$4:$M$15,2,FALSE)/Lookup!$L$2)*VLOOKUP($C145,Model!$A$2:$E$22,5,FALSE)*VLOOKUP($C145,Model!$A$2:$K$22,11,FALSE)</f>
        <v>#N/A</v>
      </c>
      <c r="AF145" s="503" t="e">
        <f ca="1">_xlfn.SWITCH(VLOOKUP($C145,Model!$A$2:$F$22,6,FALSE),8,(VLOOKUP($I145,Lookup!$N$17:$O$24,2,FALSE)/Lookup!$L$2)*VLOOKUP($C145,Model!$A$2:$E$22,5,FALSE)*VLOOKUP($C145,Model!$A$2:$K$22,11,FALSE),(VLOOKUP($I145,Lookup!$N$4:$O$15,2,FALSE)/Lookup!$L$2)*VLOOKUP($C145,Model!$A$2:$E$22,5,FALSE)*VLOOKUP($C145,Model!$A$2:$K$22,11,FALSE))</f>
        <v>#NAME?</v>
      </c>
      <c r="AG145" s="503" t="e">
        <f>(VLOOKUP($J145,Lookup!$P$4:$Q$15,2,FALSE)/Lookup!$P$2)*VLOOKUP($C145,Model!$A$2:$E$22,5,FALSE)*VLOOKUP($C145,Model!$A$2:$L$22,12,FALSE)</f>
        <v>#N/A</v>
      </c>
      <c r="AH145" s="503" t="e">
        <f ca="1">_xlfn.SWITCH(VLOOKUP($C145,Model!$A$2:$F$22,6,FALSE),8,(VLOOKUP($K145,Lookup!$R$15:$S$23,2,FALSE)/Lookup!$R$2)*VLOOKUP($C145,Model!$A$2:$E$22,5,FALSE)*VLOOKUP($C145,Model!$A$2:$M$22,13,FALSE),(VLOOKUP($K145,Lookup!$R$4:$S$12,2,FALSE)/Lookup!$R$2)*VLOOKUP($C145,Model!$A$2:$E$22,5,FALSE)*VLOOKUP($C145,Model!$A$2:$M$22,13,FALSE))</f>
        <v>#NAME?</v>
      </c>
      <c r="AI145" s="503" t="e">
        <f>(VLOOKUP($L145,Lookup!$V$4:$W$12,2,FALSE)/Lookup!$V$2)*VLOOKUP($C145,Model!$A$2:$E$22,5,FALSE)*VLOOKUP($C145,Model!$A$2:$N$22,14,FALSE)</f>
        <v>#N/A</v>
      </c>
      <c r="AJ145" s="503" t="e">
        <f>(VLOOKUP($M145,Lookup!$X$4:$Y$10,2,FALSE)/Lookup!$X$2)*VLOOKUP($C145,Model!$A$2:$E$22,5,FALSE)*VLOOKUP($C145,Model!$A$2:$O$22,15,FALSE)</f>
        <v>#N/A</v>
      </c>
      <c r="AK145" s="503" t="e">
        <f>(VLOOKUP($N145,Lookup!$Z$4:$AA$13,2,FALSE)/Lookup!$Z$2)*VLOOKUP($C145,Model!$A$2:$E$22,5,FALSE)*VLOOKUP($C145,Model!$A$2:$P$22,16,FALSE)</f>
        <v>#N/A</v>
      </c>
      <c r="AL145" s="503" t="e">
        <f>(VLOOKUP($O145,Lookup!$AB$4:$AC$13,2,FALSE)/Lookup!$AB$2)*VLOOKUP($C145,Model!$A$2:$E$22,5,FALSE)*VLOOKUP($C145,Model!$A$2:$Q$22,17,FALSE)</f>
        <v>#N/A</v>
      </c>
      <c r="AM145" s="503" t="e">
        <f>(VLOOKUP($P145,Lookup!$T$4:$U$8,2,FALSE)/Lookup!$T$2)*VLOOKUP($C145,Model!$A$2:$E$22,5,FALSE)*VLOOKUP($C145,Model!$A$2:$R$22,18,FALSE)</f>
        <v>#N/A</v>
      </c>
      <c r="AN145" s="503" t="e">
        <f>(VLOOKUP($Q145,Lookup!$AD$4:$AE$13,2,FALSE)/Lookup!$AD$2)*VLOOKUP($C145,Model!$A$2:$E$22,5,FALSE)*VLOOKUP($C145,Model!$A$2:$S$22,19,FALSE)</f>
        <v>#N/A</v>
      </c>
      <c r="AO145" s="503" t="e">
        <f>(VLOOKUP($R145,Lookup!$AF$4:$AG$8,2,FALSE)/Lookup!$AF$2)*VLOOKUP($C145,Model!$A$2:$E$22,5,FALSE)*VLOOKUP($C145,Model!$A$2:$T$22,20,FALSE)</f>
        <v>#N/A</v>
      </c>
      <c r="AP145" s="503" t="e">
        <f>(VLOOKUP($S145,Lookup!$AH$4:$AI$9,2,FALSE)/Lookup!$AH$2)*VLOOKUP($C145,Model!$A$2:$E$22,5,FALSE)*VLOOKUP($C145,Model!$A$2:$U$22,21,FALSE)</f>
        <v>#N/A</v>
      </c>
      <c r="AQ145" s="503" t="e">
        <f>(VLOOKUP($T145,Lookup!$AJ$4:$AK$12,2,FALSE)/Lookup!$AJ$2)*VLOOKUP($C145,Model!$A$2:$E$22,5,FALSE)*VLOOKUP($C145,Model!$A$2:$V$22,22,FALSE)</f>
        <v>#N/A</v>
      </c>
    </row>
    <row r="146" spans="1:43" x14ac:dyDescent="0.25">
      <c r="A146" s="69"/>
      <c r="B146" s="69"/>
      <c r="C146" s="69"/>
      <c r="D146" s="69"/>
      <c r="E146" s="69"/>
      <c r="F146" s="69"/>
      <c r="G146" s="69"/>
      <c r="H146" s="69"/>
      <c r="I146" s="70"/>
      <c r="J146" s="69"/>
      <c r="K146" s="69"/>
      <c r="L146" s="69"/>
      <c r="M146" s="69"/>
      <c r="N146" s="69"/>
      <c r="O146" s="72"/>
      <c r="P146" s="69"/>
      <c r="Q146" s="69"/>
      <c r="R146" s="69"/>
      <c r="S146" s="69"/>
      <c r="T146" s="69"/>
      <c r="U146" s="503">
        <f t="shared" ca="1" si="6"/>
        <v>0</v>
      </c>
      <c r="V146" s="508">
        <f t="shared" ca="1" si="5"/>
        <v>0</v>
      </c>
      <c r="W146" s="506"/>
      <c r="X146" s="506"/>
      <c r="Y146" s="506"/>
      <c r="Z146" s="502" t="e">
        <f>VLOOKUP($C146,Model!$A$2:$D$22,2,FALSE)</f>
        <v>#N/A</v>
      </c>
      <c r="AA146" s="503" t="e">
        <f>(VLOOKUP($D146,Lookup!$C$4:$D$36,2,FALSE)/Lookup!$C$2)*VLOOKUP($C146,Model!$A$2:$E$22,5,FALSE)*VLOOKUP($C146,Model!$A$2:$G$22,7,FALSE)</f>
        <v>#N/A</v>
      </c>
      <c r="AB146" s="503" t="e">
        <f>(VLOOKUP($E146,Lookup!$F$4:$G$8,2,FALSE)/Lookup!$F$2)*VLOOKUP($C146,Model!$A$2:$E$22,5,FALSE)*VLOOKUP($C146,Model!$A$2:$H$22,8,FALSE)</f>
        <v>#N/A</v>
      </c>
      <c r="AC146" s="503" t="e">
        <f>(VLOOKUP($F146,Lookup!$H$4:$I$26,2,FALSE)/Lookup!$H$2)*VLOOKUP($C146,Model!$A$2:$E$22,5,FALSE)*VLOOKUP($C146,Model!$A$2:$I$22,9,FALSE)</f>
        <v>#N/A</v>
      </c>
      <c r="AD146" s="503" t="e">
        <f>(VLOOKUP($G146,Lookup!$J$4:$K$34,2,FALSE)/Lookup!$J$2)*VLOOKUP($C146,Model!$A$2:$E$22,5,FALSE)*VLOOKUP($C146,Model!$A$2:$J$22,10,FALSE)</f>
        <v>#N/A</v>
      </c>
      <c r="AE146" s="503" t="e">
        <f>(VLOOKUP($H146,Lookup!$L$4:$M$15,2,FALSE)/Lookup!$L$2)*VLOOKUP($C146,Model!$A$2:$E$22,5,FALSE)*VLOOKUP($C146,Model!$A$2:$K$22,11,FALSE)</f>
        <v>#N/A</v>
      </c>
      <c r="AF146" s="503" t="e">
        <f ca="1">_xlfn.SWITCH(VLOOKUP($C146,Model!$A$2:$F$22,6,FALSE),8,(VLOOKUP($I146,Lookup!$N$17:$O$24,2,FALSE)/Lookup!$L$2)*VLOOKUP($C146,Model!$A$2:$E$22,5,FALSE)*VLOOKUP($C146,Model!$A$2:$K$22,11,FALSE),(VLOOKUP($I146,Lookup!$N$4:$O$15,2,FALSE)/Lookup!$L$2)*VLOOKUP($C146,Model!$A$2:$E$22,5,FALSE)*VLOOKUP($C146,Model!$A$2:$K$22,11,FALSE))</f>
        <v>#NAME?</v>
      </c>
      <c r="AG146" s="503" t="e">
        <f>(VLOOKUP($J146,Lookup!$P$4:$Q$15,2,FALSE)/Lookup!$P$2)*VLOOKUP($C146,Model!$A$2:$E$22,5,FALSE)*VLOOKUP($C146,Model!$A$2:$L$22,12,FALSE)</f>
        <v>#N/A</v>
      </c>
      <c r="AH146" s="503" t="e">
        <f ca="1">_xlfn.SWITCH(VLOOKUP($C146,Model!$A$2:$F$22,6,FALSE),8,(VLOOKUP($K146,Lookup!$R$15:$S$23,2,FALSE)/Lookup!$R$2)*VLOOKUP($C146,Model!$A$2:$E$22,5,FALSE)*VLOOKUP($C146,Model!$A$2:$M$22,13,FALSE),(VLOOKUP($K146,Lookup!$R$4:$S$12,2,FALSE)/Lookup!$R$2)*VLOOKUP($C146,Model!$A$2:$E$22,5,FALSE)*VLOOKUP($C146,Model!$A$2:$M$22,13,FALSE))</f>
        <v>#NAME?</v>
      </c>
      <c r="AI146" s="503" t="e">
        <f>(VLOOKUP($L146,Lookup!$V$4:$W$12,2,FALSE)/Lookup!$V$2)*VLOOKUP($C146,Model!$A$2:$E$22,5,FALSE)*VLOOKUP($C146,Model!$A$2:$N$22,14,FALSE)</f>
        <v>#N/A</v>
      </c>
      <c r="AJ146" s="503" t="e">
        <f>(VLOOKUP($M146,Lookup!$X$4:$Y$10,2,FALSE)/Lookup!$X$2)*VLOOKUP($C146,Model!$A$2:$E$22,5,FALSE)*VLOOKUP($C146,Model!$A$2:$O$22,15,FALSE)</f>
        <v>#N/A</v>
      </c>
      <c r="AK146" s="503" t="e">
        <f>(VLOOKUP($N146,Lookup!$Z$4:$AA$13,2,FALSE)/Lookup!$Z$2)*VLOOKUP($C146,Model!$A$2:$E$22,5,FALSE)*VLOOKUP($C146,Model!$A$2:$P$22,16,FALSE)</f>
        <v>#N/A</v>
      </c>
      <c r="AL146" s="503" t="e">
        <f>(VLOOKUP($O146,Lookup!$AB$4:$AC$13,2,FALSE)/Lookup!$AB$2)*VLOOKUP($C146,Model!$A$2:$E$22,5,FALSE)*VLOOKUP($C146,Model!$A$2:$Q$22,17,FALSE)</f>
        <v>#N/A</v>
      </c>
      <c r="AM146" s="503" t="e">
        <f>(VLOOKUP($P146,Lookup!$T$4:$U$8,2,FALSE)/Lookup!$T$2)*VLOOKUP($C146,Model!$A$2:$E$22,5,FALSE)*VLOOKUP($C146,Model!$A$2:$R$22,18,FALSE)</f>
        <v>#N/A</v>
      </c>
      <c r="AN146" s="503" t="e">
        <f>(VLOOKUP($Q146,Lookup!$AD$4:$AE$13,2,FALSE)/Lookup!$AD$2)*VLOOKUP($C146,Model!$A$2:$E$22,5,FALSE)*VLOOKUP($C146,Model!$A$2:$S$22,19,FALSE)</f>
        <v>#N/A</v>
      </c>
      <c r="AO146" s="503" t="e">
        <f>(VLOOKUP($R146,Lookup!$AF$4:$AG$8,2,FALSE)/Lookup!$AF$2)*VLOOKUP($C146,Model!$A$2:$E$22,5,FALSE)*VLOOKUP($C146,Model!$A$2:$T$22,20,FALSE)</f>
        <v>#N/A</v>
      </c>
      <c r="AP146" s="503" t="e">
        <f>(VLOOKUP($S146,Lookup!$AH$4:$AI$9,2,FALSE)/Lookup!$AH$2)*VLOOKUP($C146,Model!$A$2:$E$22,5,FALSE)*VLOOKUP($C146,Model!$A$2:$U$22,21,FALSE)</f>
        <v>#N/A</v>
      </c>
      <c r="AQ146" s="503" t="e">
        <f>(VLOOKUP($T146,Lookup!$AJ$4:$AK$12,2,FALSE)/Lookup!$AJ$2)*VLOOKUP($C146,Model!$A$2:$E$22,5,FALSE)*VLOOKUP($C146,Model!$A$2:$V$22,22,FALSE)</f>
        <v>#N/A</v>
      </c>
    </row>
    <row r="147" spans="1:43" x14ac:dyDescent="0.25">
      <c r="A147" s="69"/>
      <c r="B147" s="69"/>
      <c r="C147" s="69"/>
      <c r="D147" s="69"/>
      <c r="E147" s="69"/>
      <c r="F147" s="69"/>
      <c r="G147" s="69"/>
      <c r="H147" s="69"/>
      <c r="I147" s="70"/>
      <c r="J147" s="69"/>
      <c r="K147" s="69"/>
      <c r="L147" s="69"/>
      <c r="M147" s="69"/>
      <c r="N147" s="69"/>
      <c r="O147" s="72"/>
      <c r="P147" s="69"/>
      <c r="Q147" s="69"/>
      <c r="R147" s="69"/>
      <c r="S147" s="69"/>
      <c r="T147" s="69"/>
      <c r="U147" s="503">
        <f t="shared" ca="1" si="6"/>
        <v>0</v>
      </c>
      <c r="V147" s="508">
        <f t="shared" ca="1" si="5"/>
        <v>0</v>
      </c>
      <c r="W147" s="506"/>
      <c r="X147" s="506"/>
      <c r="Y147" s="506"/>
      <c r="Z147" s="502" t="e">
        <f>VLOOKUP($C147,Model!$A$2:$D$22,2,FALSE)</f>
        <v>#N/A</v>
      </c>
      <c r="AA147" s="503" t="e">
        <f>(VLOOKUP($D147,Lookup!$C$4:$D$36,2,FALSE)/Lookup!$C$2)*VLOOKUP($C147,Model!$A$2:$E$22,5,FALSE)*VLOOKUP($C147,Model!$A$2:$G$22,7,FALSE)</f>
        <v>#N/A</v>
      </c>
      <c r="AB147" s="503" t="e">
        <f>(VLOOKUP($E147,Lookup!$F$4:$G$8,2,FALSE)/Lookup!$F$2)*VLOOKUP($C147,Model!$A$2:$E$22,5,FALSE)*VLOOKUP($C147,Model!$A$2:$H$22,8,FALSE)</f>
        <v>#N/A</v>
      </c>
      <c r="AC147" s="503" t="e">
        <f>(VLOOKUP($F147,Lookup!$H$4:$I$26,2,FALSE)/Lookup!$H$2)*VLOOKUP($C147,Model!$A$2:$E$22,5,FALSE)*VLOOKUP($C147,Model!$A$2:$I$22,9,FALSE)</f>
        <v>#N/A</v>
      </c>
      <c r="AD147" s="503" t="e">
        <f>(VLOOKUP($G147,Lookup!$J$4:$K$34,2,FALSE)/Lookup!$J$2)*VLOOKUP($C147,Model!$A$2:$E$22,5,FALSE)*VLOOKUP($C147,Model!$A$2:$J$22,10,FALSE)</f>
        <v>#N/A</v>
      </c>
      <c r="AE147" s="503" t="e">
        <f>(VLOOKUP($H147,Lookup!$L$4:$M$15,2,FALSE)/Lookup!$L$2)*VLOOKUP($C147,Model!$A$2:$E$22,5,FALSE)*VLOOKUP($C147,Model!$A$2:$K$22,11,FALSE)</f>
        <v>#N/A</v>
      </c>
      <c r="AF147" s="503" t="e">
        <f ca="1">_xlfn.SWITCH(VLOOKUP($C147,Model!$A$2:$F$22,6,FALSE),8,(VLOOKUP($I147,Lookup!$N$17:$O$24,2,FALSE)/Lookup!$L$2)*VLOOKUP($C147,Model!$A$2:$E$22,5,FALSE)*VLOOKUP($C147,Model!$A$2:$K$22,11,FALSE),(VLOOKUP($I147,Lookup!$N$4:$O$15,2,FALSE)/Lookup!$L$2)*VLOOKUP($C147,Model!$A$2:$E$22,5,FALSE)*VLOOKUP($C147,Model!$A$2:$K$22,11,FALSE))</f>
        <v>#NAME?</v>
      </c>
      <c r="AG147" s="503" t="e">
        <f>(VLOOKUP($J147,Lookup!$P$4:$Q$15,2,FALSE)/Lookup!$P$2)*VLOOKUP($C147,Model!$A$2:$E$22,5,FALSE)*VLOOKUP($C147,Model!$A$2:$L$22,12,FALSE)</f>
        <v>#N/A</v>
      </c>
      <c r="AH147" s="503" t="e">
        <f ca="1">_xlfn.SWITCH(VLOOKUP($C147,Model!$A$2:$F$22,6,FALSE),8,(VLOOKUP($K147,Lookup!$R$15:$S$23,2,FALSE)/Lookup!$R$2)*VLOOKUP($C147,Model!$A$2:$E$22,5,FALSE)*VLOOKUP($C147,Model!$A$2:$M$22,13,FALSE),(VLOOKUP($K147,Lookup!$R$4:$S$12,2,FALSE)/Lookup!$R$2)*VLOOKUP($C147,Model!$A$2:$E$22,5,FALSE)*VLOOKUP($C147,Model!$A$2:$M$22,13,FALSE))</f>
        <v>#NAME?</v>
      </c>
      <c r="AI147" s="503" t="e">
        <f>(VLOOKUP($L147,Lookup!$V$4:$W$12,2,FALSE)/Lookup!$V$2)*VLOOKUP($C147,Model!$A$2:$E$22,5,FALSE)*VLOOKUP($C147,Model!$A$2:$N$22,14,FALSE)</f>
        <v>#N/A</v>
      </c>
      <c r="AJ147" s="503" t="e">
        <f>(VLOOKUP($M147,Lookup!$X$4:$Y$10,2,FALSE)/Lookup!$X$2)*VLOOKUP($C147,Model!$A$2:$E$22,5,FALSE)*VLOOKUP($C147,Model!$A$2:$O$22,15,FALSE)</f>
        <v>#N/A</v>
      </c>
      <c r="AK147" s="503" t="e">
        <f>(VLOOKUP($N147,Lookup!$Z$4:$AA$13,2,FALSE)/Lookup!$Z$2)*VLOOKUP($C147,Model!$A$2:$E$22,5,FALSE)*VLOOKUP($C147,Model!$A$2:$P$22,16,FALSE)</f>
        <v>#N/A</v>
      </c>
      <c r="AL147" s="503" t="e">
        <f>(VLOOKUP($O147,Lookup!$AB$4:$AC$13,2,FALSE)/Lookup!$AB$2)*VLOOKUP($C147,Model!$A$2:$E$22,5,FALSE)*VLOOKUP($C147,Model!$A$2:$Q$22,17,FALSE)</f>
        <v>#N/A</v>
      </c>
      <c r="AM147" s="503" t="e">
        <f>(VLOOKUP($P147,Lookup!$T$4:$U$8,2,FALSE)/Lookup!$T$2)*VLOOKUP($C147,Model!$A$2:$E$22,5,FALSE)*VLOOKUP($C147,Model!$A$2:$R$22,18,FALSE)</f>
        <v>#N/A</v>
      </c>
      <c r="AN147" s="503" t="e">
        <f>(VLOOKUP($Q147,Lookup!$AD$4:$AE$13,2,FALSE)/Lookup!$AD$2)*VLOOKUP($C147,Model!$A$2:$E$22,5,FALSE)*VLOOKUP($C147,Model!$A$2:$S$22,19,FALSE)</f>
        <v>#N/A</v>
      </c>
      <c r="AO147" s="503" t="e">
        <f>(VLOOKUP($R147,Lookup!$AF$4:$AG$8,2,FALSE)/Lookup!$AF$2)*VLOOKUP($C147,Model!$A$2:$E$22,5,FALSE)*VLOOKUP($C147,Model!$A$2:$T$22,20,FALSE)</f>
        <v>#N/A</v>
      </c>
      <c r="AP147" s="503" t="e">
        <f>(VLOOKUP($S147,Lookup!$AH$4:$AI$9,2,FALSE)/Lookup!$AH$2)*VLOOKUP($C147,Model!$A$2:$E$22,5,FALSE)*VLOOKUP($C147,Model!$A$2:$U$22,21,FALSE)</f>
        <v>#N/A</v>
      </c>
      <c r="AQ147" s="503" t="e">
        <f>(VLOOKUP($T147,Lookup!$AJ$4:$AK$12,2,FALSE)/Lookup!$AJ$2)*VLOOKUP($C147,Model!$A$2:$E$22,5,FALSE)*VLOOKUP($C147,Model!$A$2:$V$22,22,FALSE)</f>
        <v>#N/A</v>
      </c>
    </row>
    <row r="148" spans="1:43" x14ac:dyDescent="0.25">
      <c r="A148" s="69"/>
      <c r="B148" s="69"/>
      <c r="C148" s="69"/>
      <c r="D148" s="69"/>
      <c r="E148" s="69"/>
      <c r="F148" s="69"/>
      <c r="G148" s="69"/>
      <c r="H148" s="69"/>
      <c r="I148" s="70"/>
      <c r="J148" s="69"/>
      <c r="K148" s="69"/>
      <c r="L148" s="69"/>
      <c r="M148" s="69"/>
      <c r="N148" s="69"/>
      <c r="O148" s="72"/>
      <c r="P148" s="69"/>
      <c r="Q148" s="69"/>
      <c r="R148" s="69"/>
      <c r="S148" s="69"/>
      <c r="T148" s="69"/>
      <c r="U148" s="503">
        <f t="shared" ca="1" si="6"/>
        <v>0</v>
      </c>
      <c r="V148" s="508">
        <f t="shared" ca="1" si="5"/>
        <v>0</v>
      </c>
      <c r="W148" s="506"/>
      <c r="X148" s="506"/>
      <c r="Y148" s="506"/>
      <c r="Z148" s="502" t="e">
        <f>VLOOKUP($C148,Model!$A$2:$D$22,2,FALSE)</f>
        <v>#N/A</v>
      </c>
      <c r="AA148" s="503" t="e">
        <f>(VLOOKUP($D148,Lookup!$C$4:$D$36,2,FALSE)/Lookup!$C$2)*VLOOKUP($C148,Model!$A$2:$E$22,5,FALSE)*VLOOKUP($C148,Model!$A$2:$G$22,7,FALSE)</f>
        <v>#N/A</v>
      </c>
      <c r="AB148" s="503" t="e">
        <f>(VLOOKUP($E148,Lookup!$F$4:$G$8,2,FALSE)/Lookup!$F$2)*VLOOKUP($C148,Model!$A$2:$E$22,5,FALSE)*VLOOKUP($C148,Model!$A$2:$H$22,8,FALSE)</f>
        <v>#N/A</v>
      </c>
      <c r="AC148" s="503" t="e">
        <f>(VLOOKUP($F148,Lookup!$H$4:$I$26,2,FALSE)/Lookup!$H$2)*VLOOKUP($C148,Model!$A$2:$E$22,5,FALSE)*VLOOKUP($C148,Model!$A$2:$I$22,9,FALSE)</f>
        <v>#N/A</v>
      </c>
      <c r="AD148" s="503" t="e">
        <f>(VLOOKUP($G148,Lookup!$J$4:$K$34,2,FALSE)/Lookup!$J$2)*VLOOKUP($C148,Model!$A$2:$E$22,5,FALSE)*VLOOKUP($C148,Model!$A$2:$J$22,10,FALSE)</f>
        <v>#N/A</v>
      </c>
      <c r="AE148" s="503" t="e">
        <f>(VLOOKUP($H148,Lookup!$L$4:$M$15,2,FALSE)/Lookup!$L$2)*VLOOKUP($C148,Model!$A$2:$E$22,5,FALSE)*VLOOKUP($C148,Model!$A$2:$K$22,11,FALSE)</f>
        <v>#N/A</v>
      </c>
      <c r="AF148" s="503" t="e">
        <f ca="1">_xlfn.SWITCH(VLOOKUP($C148,Model!$A$2:$F$22,6,FALSE),8,(VLOOKUP($I148,Lookup!$N$17:$O$24,2,FALSE)/Lookup!$L$2)*VLOOKUP($C148,Model!$A$2:$E$22,5,FALSE)*VLOOKUP($C148,Model!$A$2:$K$22,11,FALSE),(VLOOKUP($I148,Lookup!$N$4:$O$15,2,FALSE)/Lookup!$L$2)*VLOOKUP($C148,Model!$A$2:$E$22,5,FALSE)*VLOOKUP($C148,Model!$A$2:$K$22,11,FALSE))</f>
        <v>#NAME?</v>
      </c>
      <c r="AG148" s="503" t="e">
        <f>(VLOOKUP($J148,Lookup!$P$4:$Q$15,2,FALSE)/Lookup!$P$2)*VLOOKUP($C148,Model!$A$2:$E$22,5,FALSE)*VLOOKUP($C148,Model!$A$2:$L$22,12,FALSE)</f>
        <v>#N/A</v>
      </c>
      <c r="AH148" s="503" t="e">
        <f ca="1">_xlfn.SWITCH(VLOOKUP($C148,Model!$A$2:$F$22,6,FALSE),8,(VLOOKUP($K148,Lookup!$R$15:$S$23,2,FALSE)/Lookup!$R$2)*VLOOKUP($C148,Model!$A$2:$E$22,5,FALSE)*VLOOKUP($C148,Model!$A$2:$M$22,13,FALSE),(VLOOKUP($K148,Lookup!$R$4:$S$12,2,FALSE)/Lookup!$R$2)*VLOOKUP($C148,Model!$A$2:$E$22,5,FALSE)*VLOOKUP($C148,Model!$A$2:$M$22,13,FALSE))</f>
        <v>#NAME?</v>
      </c>
      <c r="AI148" s="503" t="e">
        <f>(VLOOKUP($L148,Lookup!$V$4:$W$12,2,FALSE)/Lookup!$V$2)*VLOOKUP($C148,Model!$A$2:$E$22,5,FALSE)*VLOOKUP($C148,Model!$A$2:$N$22,14,FALSE)</f>
        <v>#N/A</v>
      </c>
      <c r="AJ148" s="503" t="e">
        <f>(VLOOKUP($M148,Lookup!$X$4:$Y$10,2,FALSE)/Lookup!$X$2)*VLOOKUP($C148,Model!$A$2:$E$22,5,FALSE)*VLOOKUP($C148,Model!$A$2:$O$22,15,FALSE)</f>
        <v>#N/A</v>
      </c>
      <c r="AK148" s="503" t="e">
        <f>(VLOOKUP($N148,Lookup!$Z$4:$AA$13,2,FALSE)/Lookup!$Z$2)*VLOOKUP($C148,Model!$A$2:$E$22,5,FALSE)*VLOOKUP($C148,Model!$A$2:$P$22,16,FALSE)</f>
        <v>#N/A</v>
      </c>
      <c r="AL148" s="503" t="e">
        <f>(VLOOKUP($O148,Lookup!$AB$4:$AC$13,2,FALSE)/Lookup!$AB$2)*VLOOKUP($C148,Model!$A$2:$E$22,5,FALSE)*VLOOKUP($C148,Model!$A$2:$Q$22,17,FALSE)</f>
        <v>#N/A</v>
      </c>
      <c r="AM148" s="503" t="e">
        <f>(VLOOKUP($P148,Lookup!$T$4:$U$8,2,FALSE)/Lookup!$T$2)*VLOOKUP($C148,Model!$A$2:$E$22,5,FALSE)*VLOOKUP($C148,Model!$A$2:$R$22,18,FALSE)</f>
        <v>#N/A</v>
      </c>
      <c r="AN148" s="503" t="e">
        <f>(VLOOKUP($Q148,Lookup!$AD$4:$AE$13,2,FALSE)/Lookup!$AD$2)*VLOOKUP($C148,Model!$A$2:$E$22,5,FALSE)*VLOOKUP($C148,Model!$A$2:$S$22,19,FALSE)</f>
        <v>#N/A</v>
      </c>
      <c r="AO148" s="503" t="e">
        <f>(VLOOKUP($R148,Lookup!$AF$4:$AG$8,2,FALSE)/Lookup!$AF$2)*VLOOKUP($C148,Model!$A$2:$E$22,5,FALSE)*VLOOKUP($C148,Model!$A$2:$T$22,20,FALSE)</f>
        <v>#N/A</v>
      </c>
      <c r="AP148" s="503" t="e">
        <f>(VLOOKUP($S148,Lookup!$AH$4:$AI$9,2,FALSE)/Lookup!$AH$2)*VLOOKUP($C148,Model!$A$2:$E$22,5,FALSE)*VLOOKUP($C148,Model!$A$2:$U$22,21,FALSE)</f>
        <v>#N/A</v>
      </c>
      <c r="AQ148" s="503" t="e">
        <f>(VLOOKUP($T148,Lookup!$AJ$4:$AK$12,2,FALSE)/Lookup!$AJ$2)*VLOOKUP($C148,Model!$A$2:$E$22,5,FALSE)*VLOOKUP($C148,Model!$A$2:$V$22,22,FALSE)</f>
        <v>#N/A</v>
      </c>
    </row>
    <row r="149" spans="1:43" x14ac:dyDescent="0.25">
      <c r="A149" s="69"/>
      <c r="B149" s="69"/>
      <c r="C149" s="69"/>
      <c r="D149" s="69"/>
      <c r="E149" s="69"/>
      <c r="F149" s="69"/>
      <c r="G149" s="69"/>
      <c r="H149" s="69"/>
      <c r="I149" s="70"/>
      <c r="J149" s="69"/>
      <c r="K149" s="69"/>
      <c r="L149" s="69"/>
      <c r="M149" s="69"/>
      <c r="N149" s="69"/>
      <c r="O149" s="72"/>
      <c r="P149" s="69"/>
      <c r="Q149" s="69"/>
      <c r="R149" s="69"/>
      <c r="S149" s="69"/>
      <c r="T149" s="69"/>
      <c r="U149" s="503">
        <f t="shared" ca="1" si="6"/>
        <v>0</v>
      </c>
      <c r="V149" s="508">
        <f t="shared" ca="1" si="5"/>
        <v>0</v>
      </c>
      <c r="W149" s="506"/>
      <c r="X149" s="506"/>
      <c r="Y149" s="506"/>
      <c r="Z149" s="502" t="e">
        <f>VLOOKUP($C149,Model!$A$2:$D$22,2,FALSE)</f>
        <v>#N/A</v>
      </c>
      <c r="AA149" s="503" t="e">
        <f>(VLOOKUP($D149,Lookup!$C$4:$D$36,2,FALSE)/Lookup!$C$2)*VLOOKUP($C149,Model!$A$2:$E$22,5,FALSE)*VLOOKUP($C149,Model!$A$2:$G$22,7,FALSE)</f>
        <v>#N/A</v>
      </c>
      <c r="AB149" s="503" t="e">
        <f>(VLOOKUP($E149,Lookup!$F$4:$G$8,2,FALSE)/Lookup!$F$2)*VLOOKUP($C149,Model!$A$2:$E$22,5,FALSE)*VLOOKUP($C149,Model!$A$2:$H$22,8,FALSE)</f>
        <v>#N/A</v>
      </c>
      <c r="AC149" s="503" t="e">
        <f>(VLOOKUP($F149,Lookup!$H$4:$I$26,2,FALSE)/Lookup!$H$2)*VLOOKUP($C149,Model!$A$2:$E$22,5,FALSE)*VLOOKUP($C149,Model!$A$2:$I$22,9,FALSE)</f>
        <v>#N/A</v>
      </c>
      <c r="AD149" s="503" t="e">
        <f>(VLOOKUP($G149,Lookup!$J$4:$K$34,2,FALSE)/Lookup!$J$2)*VLOOKUP($C149,Model!$A$2:$E$22,5,FALSE)*VLOOKUP($C149,Model!$A$2:$J$22,10,FALSE)</f>
        <v>#N/A</v>
      </c>
      <c r="AE149" s="503" t="e">
        <f>(VLOOKUP($H149,Lookup!$L$4:$M$15,2,FALSE)/Lookup!$L$2)*VLOOKUP($C149,Model!$A$2:$E$22,5,FALSE)*VLOOKUP($C149,Model!$A$2:$K$22,11,FALSE)</f>
        <v>#N/A</v>
      </c>
      <c r="AF149" s="503" t="e">
        <f ca="1">_xlfn.SWITCH(VLOOKUP($C149,Model!$A$2:$F$22,6,FALSE),8,(VLOOKUP($I149,Lookup!$N$17:$O$24,2,FALSE)/Lookup!$L$2)*VLOOKUP($C149,Model!$A$2:$E$22,5,FALSE)*VLOOKUP($C149,Model!$A$2:$K$22,11,FALSE),(VLOOKUP($I149,Lookup!$N$4:$O$15,2,FALSE)/Lookup!$L$2)*VLOOKUP($C149,Model!$A$2:$E$22,5,FALSE)*VLOOKUP($C149,Model!$A$2:$K$22,11,FALSE))</f>
        <v>#NAME?</v>
      </c>
      <c r="AG149" s="503" t="e">
        <f>(VLOOKUP($J149,Lookup!$P$4:$Q$15,2,FALSE)/Lookup!$P$2)*VLOOKUP($C149,Model!$A$2:$E$22,5,FALSE)*VLOOKUP($C149,Model!$A$2:$L$22,12,FALSE)</f>
        <v>#N/A</v>
      </c>
      <c r="AH149" s="503" t="e">
        <f ca="1">_xlfn.SWITCH(VLOOKUP($C149,Model!$A$2:$F$22,6,FALSE),8,(VLOOKUP($K149,Lookup!$R$15:$S$23,2,FALSE)/Lookup!$R$2)*VLOOKUP($C149,Model!$A$2:$E$22,5,FALSE)*VLOOKUP($C149,Model!$A$2:$M$22,13,FALSE),(VLOOKUP($K149,Lookup!$R$4:$S$12,2,FALSE)/Lookup!$R$2)*VLOOKUP($C149,Model!$A$2:$E$22,5,FALSE)*VLOOKUP($C149,Model!$A$2:$M$22,13,FALSE))</f>
        <v>#NAME?</v>
      </c>
      <c r="AI149" s="503" t="e">
        <f>(VLOOKUP($L149,Lookup!$V$4:$W$12,2,FALSE)/Lookup!$V$2)*VLOOKUP($C149,Model!$A$2:$E$22,5,FALSE)*VLOOKUP($C149,Model!$A$2:$N$22,14,FALSE)</f>
        <v>#N/A</v>
      </c>
      <c r="AJ149" s="503" t="e">
        <f>(VLOOKUP($M149,Lookup!$X$4:$Y$10,2,FALSE)/Lookup!$X$2)*VLOOKUP($C149,Model!$A$2:$E$22,5,FALSE)*VLOOKUP($C149,Model!$A$2:$O$22,15,FALSE)</f>
        <v>#N/A</v>
      </c>
      <c r="AK149" s="503" t="e">
        <f>(VLOOKUP($N149,Lookup!$Z$4:$AA$13,2,FALSE)/Lookup!$Z$2)*VLOOKUP($C149,Model!$A$2:$E$22,5,FALSE)*VLOOKUP($C149,Model!$A$2:$P$22,16,FALSE)</f>
        <v>#N/A</v>
      </c>
      <c r="AL149" s="503" t="e">
        <f>(VLOOKUP($O149,Lookup!$AB$4:$AC$13,2,FALSE)/Lookup!$AB$2)*VLOOKUP($C149,Model!$A$2:$E$22,5,FALSE)*VLOOKUP($C149,Model!$A$2:$Q$22,17,FALSE)</f>
        <v>#N/A</v>
      </c>
      <c r="AM149" s="503" t="e">
        <f>(VLOOKUP($P149,Lookup!$T$4:$U$8,2,FALSE)/Lookup!$T$2)*VLOOKUP($C149,Model!$A$2:$E$22,5,FALSE)*VLOOKUP($C149,Model!$A$2:$R$22,18,FALSE)</f>
        <v>#N/A</v>
      </c>
      <c r="AN149" s="503" t="e">
        <f>(VLOOKUP($Q149,Lookup!$AD$4:$AE$13,2,FALSE)/Lookup!$AD$2)*VLOOKUP($C149,Model!$A$2:$E$22,5,FALSE)*VLOOKUP($C149,Model!$A$2:$S$22,19,FALSE)</f>
        <v>#N/A</v>
      </c>
      <c r="AO149" s="503" t="e">
        <f>(VLOOKUP($R149,Lookup!$AF$4:$AG$8,2,FALSE)/Lookup!$AF$2)*VLOOKUP($C149,Model!$A$2:$E$22,5,FALSE)*VLOOKUP($C149,Model!$A$2:$T$22,20,FALSE)</f>
        <v>#N/A</v>
      </c>
      <c r="AP149" s="503" t="e">
        <f>(VLOOKUP($S149,Lookup!$AH$4:$AI$9,2,FALSE)/Lookup!$AH$2)*VLOOKUP($C149,Model!$A$2:$E$22,5,FALSE)*VLOOKUP($C149,Model!$A$2:$U$22,21,FALSE)</f>
        <v>#N/A</v>
      </c>
      <c r="AQ149" s="503" t="e">
        <f>(VLOOKUP($T149,Lookup!$AJ$4:$AK$12,2,FALSE)/Lookup!$AJ$2)*VLOOKUP($C149,Model!$A$2:$E$22,5,FALSE)*VLOOKUP($C149,Model!$A$2:$V$22,22,FALSE)</f>
        <v>#N/A</v>
      </c>
    </row>
    <row r="150" spans="1:43" x14ac:dyDescent="0.25">
      <c r="A150" s="69"/>
      <c r="B150" s="69"/>
      <c r="C150" s="69"/>
      <c r="D150" s="69"/>
      <c r="E150" s="69"/>
      <c r="F150" s="69"/>
      <c r="G150" s="69"/>
      <c r="H150" s="69"/>
      <c r="I150" s="70"/>
      <c r="J150" s="69"/>
      <c r="K150" s="69"/>
      <c r="L150" s="69"/>
      <c r="M150" s="69"/>
      <c r="N150" s="69"/>
      <c r="O150" s="72"/>
      <c r="P150" s="69"/>
      <c r="Q150" s="69"/>
      <c r="R150" s="69"/>
      <c r="S150" s="69"/>
      <c r="T150" s="69"/>
      <c r="U150" s="503">
        <f t="shared" ca="1" si="6"/>
        <v>0</v>
      </c>
      <c r="V150" s="508">
        <f t="shared" ca="1" si="5"/>
        <v>0</v>
      </c>
      <c r="W150" s="506"/>
      <c r="X150" s="506"/>
      <c r="Y150" s="506"/>
      <c r="Z150" s="502" t="e">
        <f>VLOOKUP($C150,Model!$A$2:$D$22,2,FALSE)</f>
        <v>#N/A</v>
      </c>
      <c r="AA150" s="503" t="e">
        <f>(VLOOKUP($D150,Lookup!$C$4:$D$36,2,FALSE)/Lookup!$C$2)*VLOOKUP($C150,Model!$A$2:$E$22,5,FALSE)*VLOOKUP($C150,Model!$A$2:$G$22,7,FALSE)</f>
        <v>#N/A</v>
      </c>
      <c r="AB150" s="503" t="e">
        <f>(VLOOKUP($E150,Lookup!$F$4:$G$8,2,FALSE)/Lookup!$F$2)*VLOOKUP($C150,Model!$A$2:$E$22,5,FALSE)*VLOOKUP($C150,Model!$A$2:$H$22,8,FALSE)</f>
        <v>#N/A</v>
      </c>
      <c r="AC150" s="503" t="e">
        <f>(VLOOKUP($F150,Lookup!$H$4:$I$26,2,FALSE)/Lookup!$H$2)*VLOOKUP($C150,Model!$A$2:$E$22,5,FALSE)*VLOOKUP($C150,Model!$A$2:$I$22,9,FALSE)</f>
        <v>#N/A</v>
      </c>
      <c r="AD150" s="503" t="e">
        <f>(VLOOKUP($G150,Lookup!$J$4:$K$34,2,FALSE)/Lookup!$J$2)*VLOOKUP($C150,Model!$A$2:$E$22,5,FALSE)*VLOOKUP($C150,Model!$A$2:$J$22,10,FALSE)</f>
        <v>#N/A</v>
      </c>
      <c r="AE150" s="503" t="e">
        <f>(VLOOKUP($H150,Lookup!$L$4:$M$15,2,FALSE)/Lookup!$L$2)*VLOOKUP($C150,Model!$A$2:$E$22,5,FALSE)*VLOOKUP($C150,Model!$A$2:$K$22,11,FALSE)</f>
        <v>#N/A</v>
      </c>
      <c r="AF150" s="503" t="e">
        <f ca="1">_xlfn.SWITCH(VLOOKUP($C150,Model!$A$2:$F$22,6,FALSE),8,(VLOOKUP($I150,Lookup!$N$17:$O$24,2,FALSE)/Lookup!$L$2)*VLOOKUP($C150,Model!$A$2:$E$22,5,FALSE)*VLOOKUP($C150,Model!$A$2:$K$22,11,FALSE),(VLOOKUP($I150,Lookup!$N$4:$O$15,2,FALSE)/Lookup!$L$2)*VLOOKUP($C150,Model!$A$2:$E$22,5,FALSE)*VLOOKUP($C150,Model!$A$2:$K$22,11,FALSE))</f>
        <v>#NAME?</v>
      </c>
      <c r="AG150" s="503" t="e">
        <f>(VLOOKUP($J150,Lookup!$P$4:$Q$15,2,FALSE)/Lookup!$P$2)*VLOOKUP($C150,Model!$A$2:$E$22,5,FALSE)*VLOOKUP($C150,Model!$A$2:$L$22,12,FALSE)</f>
        <v>#N/A</v>
      </c>
      <c r="AH150" s="503" t="e">
        <f ca="1">_xlfn.SWITCH(VLOOKUP($C150,Model!$A$2:$F$22,6,FALSE),8,(VLOOKUP($K150,Lookup!$R$15:$S$23,2,FALSE)/Lookup!$R$2)*VLOOKUP($C150,Model!$A$2:$E$22,5,FALSE)*VLOOKUP($C150,Model!$A$2:$M$22,13,FALSE),(VLOOKUP($K150,Lookup!$R$4:$S$12,2,FALSE)/Lookup!$R$2)*VLOOKUP($C150,Model!$A$2:$E$22,5,FALSE)*VLOOKUP($C150,Model!$A$2:$M$22,13,FALSE))</f>
        <v>#NAME?</v>
      </c>
      <c r="AI150" s="503" t="e">
        <f>(VLOOKUP($L150,Lookup!$V$4:$W$12,2,FALSE)/Lookup!$V$2)*VLOOKUP($C150,Model!$A$2:$E$22,5,FALSE)*VLOOKUP($C150,Model!$A$2:$N$22,14,FALSE)</f>
        <v>#N/A</v>
      </c>
      <c r="AJ150" s="503" t="e">
        <f>(VLOOKUP($M150,Lookup!$X$4:$Y$10,2,FALSE)/Lookup!$X$2)*VLOOKUP($C150,Model!$A$2:$E$22,5,FALSE)*VLOOKUP($C150,Model!$A$2:$O$22,15,FALSE)</f>
        <v>#N/A</v>
      </c>
      <c r="AK150" s="503" t="e">
        <f>(VLOOKUP($N150,Lookup!$Z$4:$AA$13,2,FALSE)/Lookup!$Z$2)*VLOOKUP($C150,Model!$A$2:$E$22,5,FALSE)*VLOOKUP($C150,Model!$A$2:$P$22,16,FALSE)</f>
        <v>#N/A</v>
      </c>
      <c r="AL150" s="503" t="e">
        <f>(VLOOKUP($O150,Lookup!$AB$4:$AC$13,2,FALSE)/Lookup!$AB$2)*VLOOKUP($C150,Model!$A$2:$E$22,5,FALSE)*VLOOKUP($C150,Model!$A$2:$Q$22,17,FALSE)</f>
        <v>#N/A</v>
      </c>
      <c r="AM150" s="503" t="e">
        <f>(VLOOKUP($P150,Lookup!$T$4:$U$8,2,FALSE)/Lookup!$T$2)*VLOOKUP($C150,Model!$A$2:$E$22,5,FALSE)*VLOOKUP($C150,Model!$A$2:$R$22,18,FALSE)</f>
        <v>#N/A</v>
      </c>
      <c r="AN150" s="503" t="e">
        <f>(VLOOKUP($Q150,Lookup!$AD$4:$AE$13,2,FALSE)/Lookup!$AD$2)*VLOOKUP($C150,Model!$A$2:$E$22,5,FALSE)*VLOOKUP($C150,Model!$A$2:$S$22,19,FALSE)</f>
        <v>#N/A</v>
      </c>
      <c r="AO150" s="503" t="e">
        <f>(VLOOKUP($R150,Lookup!$AF$4:$AG$8,2,FALSE)/Lookup!$AF$2)*VLOOKUP($C150,Model!$A$2:$E$22,5,FALSE)*VLOOKUP($C150,Model!$A$2:$T$22,20,FALSE)</f>
        <v>#N/A</v>
      </c>
      <c r="AP150" s="503" t="e">
        <f>(VLOOKUP($S150,Lookup!$AH$4:$AI$9,2,FALSE)/Lookup!$AH$2)*VLOOKUP($C150,Model!$A$2:$E$22,5,FALSE)*VLOOKUP($C150,Model!$A$2:$U$22,21,FALSE)</f>
        <v>#N/A</v>
      </c>
      <c r="AQ150" s="503" t="e">
        <f>(VLOOKUP($T150,Lookup!$AJ$4:$AK$12,2,FALSE)/Lookup!$AJ$2)*VLOOKUP($C150,Model!$A$2:$E$22,5,FALSE)*VLOOKUP($C150,Model!$A$2:$V$22,22,FALSE)</f>
        <v>#N/A</v>
      </c>
    </row>
    <row r="151" spans="1:43" x14ac:dyDescent="0.25">
      <c r="A151" s="69"/>
      <c r="B151" s="69"/>
      <c r="C151" s="69"/>
      <c r="D151" s="69"/>
      <c r="E151" s="69"/>
      <c r="F151" s="69"/>
      <c r="G151" s="69"/>
      <c r="H151" s="69"/>
      <c r="I151" s="70"/>
      <c r="J151" s="69"/>
      <c r="K151" s="69"/>
      <c r="L151" s="69"/>
      <c r="M151" s="69"/>
      <c r="N151" s="69"/>
      <c r="O151" s="72"/>
      <c r="P151" s="69"/>
      <c r="Q151" s="69"/>
      <c r="R151" s="69"/>
      <c r="S151" s="69"/>
      <c r="T151" s="69"/>
      <c r="U151" s="503">
        <f t="shared" ca="1" si="6"/>
        <v>0</v>
      </c>
      <c r="V151" s="508">
        <f t="shared" ca="1" si="5"/>
        <v>0</v>
      </c>
      <c r="W151" s="506"/>
      <c r="X151" s="506"/>
      <c r="Y151" s="506"/>
      <c r="Z151" s="502" t="e">
        <f>VLOOKUP($C151,Model!$A$2:$D$22,2,FALSE)</f>
        <v>#N/A</v>
      </c>
      <c r="AA151" s="503" t="e">
        <f>(VLOOKUP($D151,Lookup!$C$4:$D$36,2,FALSE)/Lookup!$C$2)*VLOOKUP($C151,Model!$A$2:$E$22,5,FALSE)*VLOOKUP($C151,Model!$A$2:$G$22,7,FALSE)</f>
        <v>#N/A</v>
      </c>
      <c r="AB151" s="503" t="e">
        <f>(VLOOKUP($E151,Lookup!$F$4:$G$8,2,FALSE)/Lookup!$F$2)*VLOOKUP($C151,Model!$A$2:$E$22,5,FALSE)*VLOOKUP($C151,Model!$A$2:$H$22,8,FALSE)</f>
        <v>#N/A</v>
      </c>
      <c r="AC151" s="503" t="e">
        <f>(VLOOKUP($F151,Lookup!$H$4:$I$26,2,FALSE)/Lookup!$H$2)*VLOOKUP($C151,Model!$A$2:$E$22,5,FALSE)*VLOOKUP($C151,Model!$A$2:$I$22,9,FALSE)</f>
        <v>#N/A</v>
      </c>
      <c r="AD151" s="503" t="e">
        <f>(VLOOKUP($G151,Lookup!$J$4:$K$34,2,FALSE)/Lookup!$J$2)*VLOOKUP($C151,Model!$A$2:$E$22,5,FALSE)*VLOOKUP($C151,Model!$A$2:$J$22,10,FALSE)</f>
        <v>#N/A</v>
      </c>
      <c r="AE151" s="503" t="e">
        <f>(VLOOKUP($H151,Lookup!$L$4:$M$15,2,FALSE)/Lookup!$L$2)*VLOOKUP($C151,Model!$A$2:$E$22,5,FALSE)*VLOOKUP($C151,Model!$A$2:$K$22,11,FALSE)</f>
        <v>#N/A</v>
      </c>
      <c r="AF151" s="503" t="e">
        <f ca="1">_xlfn.SWITCH(VLOOKUP($C151,Model!$A$2:$F$22,6,FALSE),8,(VLOOKUP($I151,Lookup!$N$17:$O$24,2,FALSE)/Lookup!$L$2)*VLOOKUP($C151,Model!$A$2:$E$22,5,FALSE)*VLOOKUP($C151,Model!$A$2:$K$22,11,FALSE),(VLOOKUP($I151,Lookup!$N$4:$O$15,2,FALSE)/Lookup!$L$2)*VLOOKUP($C151,Model!$A$2:$E$22,5,FALSE)*VLOOKUP($C151,Model!$A$2:$K$22,11,FALSE))</f>
        <v>#NAME?</v>
      </c>
      <c r="AG151" s="503" t="e">
        <f>(VLOOKUP($J151,Lookup!$P$4:$Q$15,2,FALSE)/Lookup!$P$2)*VLOOKUP($C151,Model!$A$2:$E$22,5,FALSE)*VLOOKUP($C151,Model!$A$2:$L$22,12,FALSE)</f>
        <v>#N/A</v>
      </c>
      <c r="AH151" s="503" t="e">
        <f ca="1">_xlfn.SWITCH(VLOOKUP($C151,Model!$A$2:$F$22,6,FALSE),8,(VLOOKUP($K151,Lookup!$R$15:$S$23,2,FALSE)/Lookup!$R$2)*VLOOKUP($C151,Model!$A$2:$E$22,5,FALSE)*VLOOKUP($C151,Model!$A$2:$M$22,13,FALSE),(VLOOKUP($K151,Lookup!$R$4:$S$12,2,FALSE)/Lookup!$R$2)*VLOOKUP($C151,Model!$A$2:$E$22,5,FALSE)*VLOOKUP($C151,Model!$A$2:$M$22,13,FALSE))</f>
        <v>#NAME?</v>
      </c>
      <c r="AI151" s="503" t="e">
        <f>(VLOOKUP($L151,Lookup!$V$4:$W$12,2,FALSE)/Lookup!$V$2)*VLOOKUP($C151,Model!$A$2:$E$22,5,FALSE)*VLOOKUP($C151,Model!$A$2:$N$22,14,FALSE)</f>
        <v>#N/A</v>
      </c>
      <c r="AJ151" s="503" t="e">
        <f>(VLOOKUP($M151,Lookup!$X$4:$Y$10,2,FALSE)/Lookup!$X$2)*VLOOKUP($C151,Model!$A$2:$E$22,5,FALSE)*VLOOKUP($C151,Model!$A$2:$O$22,15,FALSE)</f>
        <v>#N/A</v>
      </c>
      <c r="AK151" s="503" t="e">
        <f>(VLOOKUP($N151,Lookup!$Z$4:$AA$13,2,FALSE)/Lookup!$Z$2)*VLOOKUP($C151,Model!$A$2:$E$22,5,FALSE)*VLOOKUP($C151,Model!$A$2:$P$22,16,FALSE)</f>
        <v>#N/A</v>
      </c>
      <c r="AL151" s="503" t="e">
        <f>(VLOOKUP($O151,Lookup!$AB$4:$AC$13,2,FALSE)/Lookup!$AB$2)*VLOOKUP($C151,Model!$A$2:$E$22,5,FALSE)*VLOOKUP($C151,Model!$A$2:$Q$22,17,FALSE)</f>
        <v>#N/A</v>
      </c>
      <c r="AM151" s="503" t="e">
        <f>(VLOOKUP($P151,Lookup!$T$4:$U$8,2,FALSE)/Lookup!$T$2)*VLOOKUP($C151,Model!$A$2:$E$22,5,FALSE)*VLOOKUP($C151,Model!$A$2:$R$22,18,FALSE)</f>
        <v>#N/A</v>
      </c>
      <c r="AN151" s="503" t="e">
        <f>(VLOOKUP($Q151,Lookup!$AD$4:$AE$13,2,FALSE)/Lookup!$AD$2)*VLOOKUP($C151,Model!$A$2:$E$22,5,FALSE)*VLOOKUP($C151,Model!$A$2:$S$22,19,FALSE)</f>
        <v>#N/A</v>
      </c>
      <c r="AO151" s="503" t="e">
        <f>(VLOOKUP($R151,Lookup!$AF$4:$AG$8,2,FALSE)/Lookup!$AF$2)*VLOOKUP($C151,Model!$A$2:$E$22,5,FALSE)*VLOOKUP($C151,Model!$A$2:$T$22,20,FALSE)</f>
        <v>#N/A</v>
      </c>
      <c r="AP151" s="503" t="e">
        <f>(VLOOKUP($S151,Lookup!$AH$4:$AI$9,2,FALSE)/Lookup!$AH$2)*VLOOKUP($C151,Model!$A$2:$E$22,5,FALSE)*VLOOKUP($C151,Model!$A$2:$U$22,21,FALSE)</f>
        <v>#N/A</v>
      </c>
      <c r="AQ151" s="503" t="e">
        <f>(VLOOKUP($T151,Lookup!$AJ$4:$AK$12,2,FALSE)/Lookup!$AJ$2)*VLOOKUP($C151,Model!$A$2:$E$22,5,FALSE)*VLOOKUP($C151,Model!$A$2:$V$22,22,FALSE)</f>
        <v>#N/A</v>
      </c>
    </row>
    <row r="152" spans="1:43" x14ac:dyDescent="0.25">
      <c r="A152" s="69"/>
      <c r="B152" s="69"/>
      <c r="C152" s="69"/>
      <c r="D152" s="69"/>
      <c r="E152" s="69"/>
      <c r="F152" s="69"/>
      <c r="G152" s="69"/>
      <c r="H152" s="69"/>
      <c r="I152" s="70"/>
      <c r="J152" s="69"/>
      <c r="K152" s="69"/>
      <c r="L152" s="69"/>
      <c r="M152" s="69"/>
      <c r="N152" s="69"/>
      <c r="O152" s="72"/>
      <c r="P152" s="69"/>
      <c r="Q152" s="69"/>
      <c r="R152" s="69"/>
      <c r="S152" s="69"/>
      <c r="T152" s="69"/>
      <c r="U152" s="503">
        <f t="shared" ca="1" si="6"/>
        <v>0</v>
      </c>
      <c r="V152" s="508">
        <f t="shared" ca="1" si="5"/>
        <v>0</v>
      </c>
      <c r="W152" s="506"/>
      <c r="X152" s="506"/>
      <c r="Y152" s="506"/>
      <c r="Z152" s="502" t="e">
        <f>VLOOKUP($C152,Model!$A$2:$D$22,2,FALSE)</f>
        <v>#N/A</v>
      </c>
      <c r="AA152" s="503" t="e">
        <f>(VLOOKUP($D152,Lookup!$C$4:$D$36,2,FALSE)/Lookup!$C$2)*VLOOKUP($C152,Model!$A$2:$E$22,5,FALSE)*VLOOKUP($C152,Model!$A$2:$G$22,7,FALSE)</f>
        <v>#N/A</v>
      </c>
      <c r="AB152" s="503" t="e">
        <f>(VLOOKUP($E152,Lookup!$F$4:$G$8,2,FALSE)/Lookup!$F$2)*VLOOKUP($C152,Model!$A$2:$E$22,5,FALSE)*VLOOKUP($C152,Model!$A$2:$H$22,8,FALSE)</f>
        <v>#N/A</v>
      </c>
      <c r="AC152" s="503" t="e">
        <f>(VLOOKUP($F152,Lookup!$H$4:$I$26,2,FALSE)/Lookup!$H$2)*VLOOKUP($C152,Model!$A$2:$E$22,5,FALSE)*VLOOKUP($C152,Model!$A$2:$I$22,9,FALSE)</f>
        <v>#N/A</v>
      </c>
      <c r="AD152" s="503" t="e">
        <f>(VLOOKUP($G152,Lookup!$J$4:$K$34,2,FALSE)/Lookup!$J$2)*VLOOKUP($C152,Model!$A$2:$E$22,5,FALSE)*VLOOKUP($C152,Model!$A$2:$J$22,10,FALSE)</f>
        <v>#N/A</v>
      </c>
      <c r="AE152" s="503" t="e">
        <f>(VLOOKUP($H152,Lookup!$L$4:$M$15,2,FALSE)/Lookup!$L$2)*VLOOKUP($C152,Model!$A$2:$E$22,5,FALSE)*VLOOKUP($C152,Model!$A$2:$K$22,11,FALSE)</f>
        <v>#N/A</v>
      </c>
      <c r="AF152" s="503" t="e">
        <f ca="1">_xlfn.SWITCH(VLOOKUP($C152,Model!$A$2:$F$22,6,FALSE),8,(VLOOKUP($I152,Lookup!$N$17:$O$24,2,FALSE)/Lookup!$L$2)*VLOOKUP($C152,Model!$A$2:$E$22,5,FALSE)*VLOOKUP($C152,Model!$A$2:$K$22,11,FALSE),(VLOOKUP($I152,Lookup!$N$4:$O$15,2,FALSE)/Lookup!$L$2)*VLOOKUP($C152,Model!$A$2:$E$22,5,FALSE)*VLOOKUP($C152,Model!$A$2:$K$22,11,FALSE))</f>
        <v>#NAME?</v>
      </c>
      <c r="AG152" s="503" t="e">
        <f>(VLOOKUP($J152,Lookup!$P$4:$Q$15,2,FALSE)/Lookup!$P$2)*VLOOKUP($C152,Model!$A$2:$E$22,5,FALSE)*VLOOKUP($C152,Model!$A$2:$L$22,12,FALSE)</f>
        <v>#N/A</v>
      </c>
      <c r="AH152" s="503" t="e">
        <f ca="1">_xlfn.SWITCH(VLOOKUP($C152,Model!$A$2:$F$22,6,FALSE),8,(VLOOKUP($K152,Lookup!$R$15:$S$23,2,FALSE)/Lookup!$R$2)*VLOOKUP($C152,Model!$A$2:$E$22,5,FALSE)*VLOOKUP($C152,Model!$A$2:$M$22,13,FALSE),(VLOOKUP($K152,Lookup!$R$4:$S$12,2,FALSE)/Lookup!$R$2)*VLOOKUP($C152,Model!$A$2:$E$22,5,FALSE)*VLOOKUP($C152,Model!$A$2:$M$22,13,FALSE))</f>
        <v>#NAME?</v>
      </c>
      <c r="AI152" s="503" t="e">
        <f>(VLOOKUP($L152,Lookup!$V$4:$W$12,2,FALSE)/Lookup!$V$2)*VLOOKUP($C152,Model!$A$2:$E$22,5,FALSE)*VLOOKUP($C152,Model!$A$2:$N$22,14,FALSE)</f>
        <v>#N/A</v>
      </c>
      <c r="AJ152" s="503" t="e">
        <f>(VLOOKUP($M152,Lookup!$X$4:$Y$10,2,FALSE)/Lookup!$X$2)*VLOOKUP($C152,Model!$A$2:$E$22,5,FALSE)*VLOOKUP($C152,Model!$A$2:$O$22,15,FALSE)</f>
        <v>#N/A</v>
      </c>
      <c r="AK152" s="503" t="e">
        <f>(VLOOKUP($N152,Lookup!$Z$4:$AA$13,2,FALSE)/Lookup!$Z$2)*VLOOKUP($C152,Model!$A$2:$E$22,5,FALSE)*VLOOKUP($C152,Model!$A$2:$P$22,16,FALSE)</f>
        <v>#N/A</v>
      </c>
      <c r="AL152" s="503" t="e">
        <f>(VLOOKUP($O152,Lookup!$AB$4:$AC$13,2,FALSE)/Lookup!$AB$2)*VLOOKUP($C152,Model!$A$2:$E$22,5,FALSE)*VLOOKUP($C152,Model!$A$2:$Q$22,17,FALSE)</f>
        <v>#N/A</v>
      </c>
      <c r="AM152" s="503" t="e">
        <f>(VLOOKUP($P152,Lookup!$T$4:$U$8,2,FALSE)/Lookup!$T$2)*VLOOKUP($C152,Model!$A$2:$E$22,5,FALSE)*VLOOKUP($C152,Model!$A$2:$R$22,18,FALSE)</f>
        <v>#N/A</v>
      </c>
      <c r="AN152" s="503" t="e">
        <f>(VLOOKUP($Q152,Lookup!$AD$4:$AE$13,2,FALSE)/Lookup!$AD$2)*VLOOKUP($C152,Model!$A$2:$E$22,5,FALSE)*VLOOKUP($C152,Model!$A$2:$S$22,19,FALSE)</f>
        <v>#N/A</v>
      </c>
      <c r="AO152" s="503" t="e">
        <f>(VLOOKUP($R152,Lookup!$AF$4:$AG$8,2,FALSE)/Lookup!$AF$2)*VLOOKUP($C152,Model!$A$2:$E$22,5,FALSE)*VLOOKUP($C152,Model!$A$2:$T$22,20,FALSE)</f>
        <v>#N/A</v>
      </c>
      <c r="AP152" s="503" t="e">
        <f>(VLOOKUP($S152,Lookup!$AH$4:$AI$9,2,FALSE)/Lookup!$AH$2)*VLOOKUP($C152,Model!$A$2:$E$22,5,FALSE)*VLOOKUP($C152,Model!$A$2:$U$22,21,FALSE)</f>
        <v>#N/A</v>
      </c>
      <c r="AQ152" s="503" t="e">
        <f>(VLOOKUP($T152,Lookup!$AJ$4:$AK$12,2,FALSE)/Lookup!$AJ$2)*VLOOKUP($C152,Model!$A$2:$E$22,5,FALSE)*VLOOKUP($C152,Model!$A$2:$V$22,22,FALSE)</f>
        <v>#N/A</v>
      </c>
    </row>
    <row r="153" spans="1:43" x14ac:dyDescent="0.25">
      <c r="A153" s="69"/>
      <c r="B153" s="69"/>
      <c r="C153" s="69"/>
      <c r="D153" s="69"/>
      <c r="E153" s="69"/>
      <c r="F153" s="69"/>
      <c r="G153" s="69"/>
      <c r="H153" s="69"/>
      <c r="I153" s="70"/>
      <c r="J153" s="69"/>
      <c r="K153" s="69"/>
      <c r="L153" s="69"/>
      <c r="M153" s="69"/>
      <c r="N153" s="69"/>
      <c r="O153" s="72"/>
      <c r="P153" s="69"/>
      <c r="Q153" s="69"/>
      <c r="R153" s="69"/>
      <c r="S153" s="69"/>
      <c r="T153" s="69"/>
      <c r="U153" s="503">
        <f t="shared" ca="1" si="6"/>
        <v>0</v>
      </c>
      <c r="V153" s="508">
        <f t="shared" ca="1" si="5"/>
        <v>0</v>
      </c>
      <c r="W153" s="506"/>
      <c r="X153" s="506"/>
      <c r="Y153" s="506"/>
      <c r="Z153" s="502" t="e">
        <f>VLOOKUP($C153,Model!$A$2:$D$22,2,FALSE)</f>
        <v>#N/A</v>
      </c>
      <c r="AA153" s="503" t="e">
        <f>(VLOOKUP($D153,Lookup!$C$4:$D$36,2,FALSE)/Lookup!$C$2)*VLOOKUP($C153,Model!$A$2:$E$22,5,FALSE)*VLOOKUP($C153,Model!$A$2:$G$22,7,FALSE)</f>
        <v>#N/A</v>
      </c>
      <c r="AB153" s="503" t="e">
        <f>(VLOOKUP($E153,Lookup!$F$4:$G$8,2,FALSE)/Lookup!$F$2)*VLOOKUP($C153,Model!$A$2:$E$22,5,FALSE)*VLOOKUP($C153,Model!$A$2:$H$22,8,FALSE)</f>
        <v>#N/A</v>
      </c>
      <c r="AC153" s="503" t="e">
        <f>(VLOOKUP($F153,Lookup!$H$4:$I$26,2,FALSE)/Lookup!$H$2)*VLOOKUP($C153,Model!$A$2:$E$22,5,FALSE)*VLOOKUP($C153,Model!$A$2:$I$22,9,FALSE)</f>
        <v>#N/A</v>
      </c>
      <c r="AD153" s="503" t="e">
        <f>(VLOOKUP($G153,Lookup!$J$4:$K$34,2,FALSE)/Lookup!$J$2)*VLOOKUP($C153,Model!$A$2:$E$22,5,FALSE)*VLOOKUP($C153,Model!$A$2:$J$22,10,FALSE)</f>
        <v>#N/A</v>
      </c>
      <c r="AE153" s="503" t="e">
        <f>(VLOOKUP($H153,Lookup!$L$4:$M$15,2,FALSE)/Lookup!$L$2)*VLOOKUP($C153,Model!$A$2:$E$22,5,FALSE)*VLOOKUP($C153,Model!$A$2:$K$22,11,FALSE)</f>
        <v>#N/A</v>
      </c>
      <c r="AF153" s="503" t="e">
        <f ca="1">_xlfn.SWITCH(VLOOKUP($C153,Model!$A$2:$F$22,6,FALSE),8,(VLOOKUP($I153,Lookup!$N$17:$O$24,2,FALSE)/Lookup!$L$2)*VLOOKUP($C153,Model!$A$2:$E$22,5,FALSE)*VLOOKUP($C153,Model!$A$2:$K$22,11,FALSE),(VLOOKUP($I153,Lookup!$N$4:$O$15,2,FALSE)/Lookup!$L$2)*VLOOKUP($C153,Model!$A$2:$E$22,5,FALSE)*VLOOKUP($C153,Model!$A$2:$K$22,11,FALSE))</f>
        <v>#NAME?</v>
      </c>
      <c r="AG153" s="503" t="e">
        <f>(VLOOKUP($J153,Lookup!$P$4:$Q$15,2,FALSE)/Lookup!$P$2)*VLOOKUP($C153,Model!$A$2:$E$22,5,FALSE)*VLOOKUP($C153,Model!$A$2:$L$22,12,FALSE)</f>
        <v>#N/A</v>
      </c>
      <c r="AH153" s="503" t="e">
        <f ca="1">_xlfn.SWITCH(VLOOKUP($C153,Model!$A$2:$F$22,6,FALSE),8,(VLOOKUP($K153,Lookup!$R$15:$S$23,2,FALSE)/Lookup!$R$2)*VLOOKUP($C153,Model!$A$2:$E$22,5,FALSE)*VLOOKUP($C153,Model!$A$2:$M$22,13,FALSE),(VLOOKUP($K153,Lookup!$R$4:$S$12,2,FALSE)/Lookup!$R$2)*VLOOKUP($C153,Model!$A$2:$E$22,5,FALSE)*VLOOKUP($C153,Model!$A$2:$M$22,13,FALSE))</f>
        <v>#NAME?</v>
      </c>
      <c r="AI153" s="503" t="e">
        <f>(VLOOKUP($L153,Lookup!$V$4:$W$12,2,FALSE)/Lookup!$V$2)*VLOOKUP($C153,Model!$A$2:$E$22,5,FALSE)*VLOOKUP($C153,Model!$A$2:$N$22,14,FALSE)</f>
        <v>#N/A</v>
      </c>
      <c r="AJ153" s="503" t="e">
        <f>(VLOOKUP($M153,Lookup!$X$4:$Y$10,2,FALSE)/Lookup!$X$2)*VLOOKUP($C153,Model!$A$2:$E$22,5,FALSE)*VLOOKUP($C153,Model!$A$2:$O$22,15,FALSE)</f>
        <v>#N/A</v>
      </c>
      <c r="AK153" s="503" t="e">
        <f>(VLOOKUP($N153,Lookup!$Z$4:$AA$13,2,FALSE)/Lookup!$Z$2)*VLOOKUP($C153,Model!$A$2:$E$22,5,FALSE)*VLOOKUP($C153,Model!$A$2:$P$22,16,FALSE)</f>
        <v>#N/A</v>
      </c>
      <c r="AL153" s="503" t="e">
        <f>(VLOOKUP($O153,Lookup!$AB$4:$AC$13,2,FALSE)/Lookup!$AB$2)*VLOOKUP($C153,Model!$A$2:$E$22,5,FALSE)*VLOOKUP($C153,Model!$A$2:$Q$22,17,FALSE)</f>
        <v>#N/A</v>
      </c>
      <c r="AM153" s="503" t="e">
        <f>(VLOOKUP($P153,Lookup!$T$4:$U$8,2,FALSE)/Lookup!$T$2)*VLOOKUP($C153,Model!$A$2:$E$22,5,FALSE)*VLOOKUP($C153,Model!$A$2:$R$22,18,FALSE)</f>
        <v>#N/A</v>
      </c>
      <c r="AN153" s="503" t="e">
        <f>(VLOOKUP($Q153,Lookup!$AD$4:$AE$13,2,FALSE)/Lookup!$AD$2)*VLOOKUP($C153,Model!$A$2:$E$22,5,FALSE)*VLOOKUP($C153,Model!$A$2:$S$22,19,FALSE)</f>
        <v>#N/A</v>
      </c>
      <c r="AO153" s="503" t="e">
        <f>(VLOOKUP($R153,Lookup!$AF$4:$AG$8,2,FALSE)/Lookup!$AF$2)*VLOOKUP($C153,Model!$A$2:$E$22,5,FALSE)*VLOOKUP($C153,Model!$A$2:$T$22,20,FALSE)</f>
        <v>#N/A</v>
      </c>
      <c r="AP153" s="503" t="e">
        <f>(VLOOKUP($S153,Lookup!$AH$4:$AI$9,2,FALSE)/Lookup!$AH$2)*VLOOKUP($C153,Model!$A$2:$E$22,5,FALSE)*VLOOKUP($C153,Model!$A$2:$U$22,21,FALSE)</f>
        <v>#N/A</v>
      </c>
      <c r="AQ153" s="503" t="e">
        <f>(VLOOKUP($T153,Lookup!$AJ$4:$AK$12,2,FALSE)/Lookup!$AJ$2)*VLOOKUP($C153,Model!$A$2:$E$22,5,FALSE)*VLOOKUP($C153,Model!$A$2:$V$22,22,FALSE)</f>
        <v>#N/A</v>
      </c>
    </row>
    <row r="154" spans="1:43" x14ac:dyDescent="0.25">
      <c r="A154" s="69"/>
      <c r="B154" s="69"/>
      <c r="C154" s="69"/>
      <c r="D154" s="69"/>
      <c r="E154" s="69"/>
      <c r="F154" s="69"/>
      <c r="G154" s="69"/>
      <c r="H154" s="69"/>
      <c r="I154" s="70"/>
      <c r="J154" s="69"/>
      <c r="K154" s="69"/>
      <c r="L154" s="69"/>
      <c r="M154" s="69"/>
      <c r="N154" s="69"/>
      <c r="O154" s="72"/>
      <c r="P154" s="69"/>
      <c r="Q154" s="69"/>
      <c r="R154" s="69"/>
      <c r="S154" s="69"/>
      <c r="T154" s="69"/>
      <c r="U154" s="503">
        <f t="shared" ca="1" si="6"/>
        <v>0</v>
      </c>
      <c r="V154" s="508">
        <f t="shared" ca="1" si="5"/>
        <v>0</v>
      </c>
      <c r="W154" s="506"/>
      <c r="X154" s="506"/>
      <c r="Y154" s="506"/>
      <c r="Z154" s="502" t="e">
        <f>VLOOKUP($C154,Model!$A$2:$D$22,2,FALSE)</f>
        <v>#N/A</v>
      </c>
      <c r="AA154" s="503" t="e">
        <f>(VLOOKUP($D154,Lookup!$C$4:$D$36,2,FALSE)/Lookup!$C$2)*VLOOKUP($C154,Model!$A$2:$E$22,5,FALSE)*VLOOKUP($C154,Model!$A$2:$G$22,7,FALSE)</f>
        <v>#N/A</v>
      </c>
      <c r="AB154" s="503" t="e">
        <f>(VLOOKUP($E154,Lookup!$F$4:$G$8,2,FALSE)/Lookup!$F$2)*VLOOKUP($C154,Model!$A$2:$E$22,5,FALSE)*VLOOKUP($C154,Model!$A$2:$H$22,8,FALSE)</f>
        <v>#N/A</v>
      </c>
      <c r="AC154" s="503" t="e">
        <f>(VLOOKUP($F154,Lookup!$H$4:$I$26,2,FALSE)/Lookup!$H$2)*VLOOKUP($C154,Model!$A$2:$E$22,5,FALSE)*VLOOKUP($C154,Model!$A$2:$I$22,9,FALSE)</f>
        <v>#N/A</v>
      </c>
      <c r="AD154" s="503" t="e">
        <f>(VLOOKUP($G154,Lookup!$J$4:$K$34,2,FALSE)/Lookup!$J$2)*VLOOKUP($C154,Model!$A$2:$E$22,5,FALSE)*VLOOKUP($C154,Model!$A$2:$J$22,10,FALSE)</f>
        <v>#N/A</v>
      </c>
      <c r="AE154" s="503" t="e">
        <f>(VLOOKUP($H154,Lookup!$L$4:$M$15,2,FALSE)/Lookup!$L$2)*VLOOKUP($C154,Model!$A$2:$E$22,5,FALSE)*VLOOKUP($C154,Model!$A$2:$K$22,11,FALSE)</f>
        <v>#N/A</v>
      </c>
      <c r="AF154" s="503" t="e">
        <f ca="1">_xlfn.SWITCH(VLOOKUP($C154,Model!$A$2:$F$22,6,FALSE),8,(VLOOKUP($I154,Lookup!$N$17:$O$24,2,FALSE)/Lookup!$L$2)*VLOOKUP($C154,Model!$A$2:$E$22,5,FALSE)*VLOOKUP($C154,Model!$A$2:$K$22,11,FALSE),(VLOOKUP($I154,Lookup!$N$4:$O$15,2,FALSE)/Lookup!$L$2)*VLOOKUP($C154,Model!$A$2:$E$22,5,FALSE)*VLOOKUP($C154,Model!$A$2:$K$22,11,FALSE))</f>
        <v>#NAME?</v>
      </c>
      <c r="AG154" s="503" t="e">
        <f>(VLOOKUP($J154,Lookup!$P$4:$Q$15,2,FALSE)/Lookup!$P$2)*VLOOKUP($C154,Model!$A$2:$E$22,5,FALSE)*VLOOKUP($C154,Model!$A$2:$L$22,12,FALSE)</f>
        <v>#N/A</v>
      </c>
      <c r="AH154" s="503" t="e">
        <f ca="1">_xlfn.SWITCH(VLOOKUP($C154,Model!$A$2:$F$22,6,FALSE),8,(VLOOKUP($K154,Lookup!$R$15:$S$23,2,FALSE)/Lookup!$R$2)*VLOOKUP($C154,Model!$A$2:$E$22,5,FALSE)*VLOOKUP($C154,Model!$A$2:$M$22,13,FALSE),(VLOOKUP($K154,Lookup!$R$4:$S$12,2,FALSE)/Lookup!$R$2)*VLOOKUP($C154,Model!$A$2:$E$22,5,FALSE)*VLOOKUP($C154,Model!$A$2:$M$22,13,FALSE))</f>
        <v>#NAME?</v>
      </c>
      <c r="AI154" s="503" t="e">
        <f>(VLOOKUP($L154,Lookup!$V$4:$W$12,2,FALSE)/Lookup!$V$2)*VLOOKUP($C154,Model!$A$2:$E$22,5,FALSE)*VLOOKUP($C154,Model!$A$2:$N$22,14,FALSE)</f>
        <v>#N/A</v>
      </c>
      <c r="AJ154" s="503" t="e">
        <f>(VLOOKUP($M154,Lookup!$X$4:$Y$10,2,FALSE)/Lookup!$X$2)*VLOOKUP($C154,Model!$A$2:$E$22,5,FALSE)*VLOOKUP($C154,Model!$A$2:$O$22,15,FALSE)</f>
        <v>#N/A</v>
      </c>
      <c r="AK154" s="503" t="e">
        <f>(VLOOKUP($N154,Lookup!$Z$4:$AA$13,2,FALSE)/Lookup!$Z$2)*VLOOKUP($C154,Model!$A$2:$E$22,5,FALSE)*VLOOKUP($C154,Model!$A$2:$P$22,16,FALSE)</f>
        <v>#N/A</v>
      </c>
      <c r="AL154" s="503" t="e">
        <f>(VLOOKUP($O154,Lookup!$AB$4:$AC$13,2,FALSE)/Lookup!$AB$2)*VLOOKUP($C154,Model!$A$2:$E$22,5,FALSE)*VLOOKUP($C154,Model!$A$2:$Q$22,17,FALSE)</f>
        <v>#N/A</v>
      </c>
      <c r="AM154" s="503" t="e">
        <f>(VLOOKUP($P154,Lookup!$T$4:$U$8,2,FALSE)/Lookup!$T$2)*VLOOKUP($C154,Model!$A$2:$E$22,5,FALSE)*VLOOKUP($C154,Model!$A$2:$R$22,18,FALSE)</f>
        <v>#N/A</v>
      </c>
      <c r="AN154" s="503" t="e">
        <f>(VLOOKUP($Q154,Lookup!$AD$4:$AE$13,2,FALSE)/Lookup!$AD$2)*VLOOKUP($C154,Model!$A$2:$E$22,5,FALSE)*VLOOKUP($C154,Model!$A$2:$S$22,19,FALSE)</f>
        <v>#N/A</v>
      </c>
      <c r="AO154" s="503" t="e">
        <f>(VLOOKUP($R154,Lookup!$AF$4:$AG$8,2,FALSE)/Lookup!$AF$2)*VLOOKUP($C154,Model!$A$2:$E$22,5,FALSE)*VLOOKUP($C154,Model!$A$2:$T$22,20,FALSE)</f>
        <v>#N/A</v>
      </c>
      <c r="AP154" s="503" t="e">
        <f>(VLOOKUP($S154,Lookup!$AH$4:$AI$9,2,FALSE)/Lookup!$AH$2)*VLOOKUP($C154,Model!$A$2:$E$22,5,FALSE)*VLOOKUP($C154,Model!$A$2:$U$22,21,FALSE)</f>
        <v>#N/A</v>
      </c>
      <c r="AQ154" s="503" t="e">
        <f>(VLOOKUP($T154,Lookup!$AJ$4:$AK$12,2,FALSE)/Lookup!$AJ$2)*VLOOKUP($C154,Model!$A$2:$E$22,5,FALSE)*VLOOKUP($C154,Model!$A$2:$V$22,22,FALSE)</f>
        <v>#N/A</v>
      </c>
    </row>
    <row r="155" spans="1:43" x14ac:dyDescent="0.25">
      <c r="A155" s="69"/>
      <c r="B155" s="69"/>
      <c r="C155" s="69"/>
      <c r="D155" s="69"/>
      <c r="E155" s="69"/>
      <c r="F155" s="69"/>
      <c r="G155" s="69"/>
      <c r="H155" s="69"/>
      <c r="I155" s="70"/>
      <c r="J155" s="69"/>
      <c r="K155" s="69"/>
      <c r="L155" s="69"/>
      <c r="M155" s="69"/>
      <c r="N155" s="69"/>
      <c r="O155" s="72"/>
      <c r="P155" s="69"/>
      <c r="Q155" s="69"/>
      <c r="R155" s="69"/>
      <c r="S155" s="69"/>
      <c r="T155" s="69"/>
      <c r="U155" s="503">
        <f t="shared" ca="1" si="6"/>
        <v>0</v>
      </c>
      <c r="V155" s="508">
        <f t="shared" ca="1" si="5"/>
        <v>0</v>
      </c>
      <c r="W155" s="506"/>
      <c r="X155" s="506"/>
      <c r="Y155" s="506"/>
      <c r="Z155" s="502" t="e">
        <f>VLOOKUP($C155,Model!$A$2:$D$22,2,FALSE)</f>
        <v>#N/A</v>
      </c>
      <c r="AA155" s="503" t="e">
        <f>(VLOOKUP($D155,Lookup!$C$4:$D$36,2,FALSE)/Lookup!$C$2)*VLOOKUP($C155,Model!$A$2:$E$22,5,FALSE)*VLOOKUP($C155,Model!$A$2:$G$22,7,FALSE)</f>
        <v>#N/A</v>
      </c>
      <c r="AB155" s="503" t="e">
        <f>(VLOOKUP($E155,Lookup!$F$4:$G$8,2,FALSE)/Lookup!$F$2)*VLOOKUP($C155,Model!$A$2:$E$22,5,FALSE)*VLOOKUP($C155,Model!$A$2:$H$22,8,FALSE)</f>
        <v>#N/A</v>
      </c>
      <c r="AC155" s="503" t="e">
        <f>(VLOOKUP($F155,Lookup!$H$4:$I$26,2,FALSE)/Lookup!$H$2)*VLOOKUP($C155,Model!$A$2:$E$22,5,FALSE)*VLOOKUP($C155,Model!$A$2:$I$22,9,FALSE)</f>
        <v>#N/A</v>
      </c>
      <c r="AD155" s="503" t="e">
        <f>(VLOOKUP($G155,Lookup!$J$4:$K$34,2,FALSE)/Lookup!$J$2)*VLOOKUP($C155,Model!$A$2:$E$22,5,FALSE)*VLOOKUP($C155,Model!$A$2:$J$22,10,FALSE)</f>
        <v>#N/A</v>
      </c>
      <c r="AE155" s="503" t="e">
        <f>(VLOOKUP($H155,Lookup!$L$4:$M$15,2,FALSE)/Lookup!$L$2)*VLOOKUP($C155,Model!$A$2:$E$22,5,FALSE)*VLOOKUP($C155,Model!$A$2:$K$22,11,FALSE)</f>
        <v>#N/A</v>
      </c>
      <c r="AF155" s="503" t="e">
        <f ca="1">_xlfn.SWITCH(VLOOKUP($C155,Model!$A$2:$F$22,6,FALSE),8,(VLOOKUP($I155,Lookup!$N$17:$O$24,2,FALSE)/Lookup!$L$2)*VLOOKUP($C155,Model!$A$2:$E$22,5,FALSE)*VLOOKUP($C155,Model!$A$2:$K$22,11,FALSE),(VLOOKUP($I155,Lookup!$N$4:$O$15,2,FALSE)/Lookup!$L$2)*VLOOKUP($C155,Model!$A$2:$E$22,5,FALSE)*VLOOKUP($C155,Model!$A$2:$K$22,11,FALSE))</f>
        <v>#NAME?</v>
      </c>
      <c r="AG155" s="503" t="e">
        <f>(VLOOKUP($J155,Lookup!$P$4:$Q$15,2,FALSE)/Lookup!$P$2)*VLOOKUP($C155,Model!$A$2:$E$22,5,FALSE)*VLOOKUP($C155,Model!$A$2:$L$22,12,FALSE)</f>
        <v>#N/A</v>
      </c>
      <c r="AH155" s="503" t="e">
        <f ca="1">_xlfn.SWITCH(VLOOKUP($C155,Model!$A$2:$F$22,6,FALSE),8,(VLOOKUP($K155,Lookup!$R$15:$S$23,2,FALSE)/Lookup!$R$2)*VLOOKUP($C155,Model!$A$2:$E$22,5,FALSE)*VLOOKUP($C155,Model!$A$2:$M$22,13,FALSE),(VLOOKUP($K155,Lookup!$R$4:$S$12,2,FALSE)/Lookup!$R$2)*VLOOKUP($C155,Model!$A$2:$E$22,5,FALSE)*VLOOKUP($C155,Model!$A$2:$M$22,13,FALSE))</f>
        <v>#NAME?</v>
      </c>
      <c r="AI155" s="503" t="e">
        <f>(VLOOKUP($L155,Lookup!$V$4:$W$12,2,FALSE)/Lookup!$V$2)*VLOOKUP($C155,Model!$A$2:$E$22,5,FALSE)*VLOOKUP($C155,Model!$A$2:$N$22,14,FALSE)</f>
        <v>#N/A</v>
      </c>
      <c r="AJ155" s="503" t="e">
        <f>(VLOOKUP($M155,Lookup!$X$4:$Y$10,2,FALSE)/Lookup!$X$2)*VLOOKUP($C155,Model!$A$2:$E$22,5,FALSE)*VLOOKUP($C155,Model!$A$2:$O$22,15,FALSE)</f>
        <v>#N/A</v>
      </c>
      <c r="AK155" s="503" t="e">
        <f>(VLOOKUP($N155,Lookup!$Z$4:$AA$13,2,FALSE)/Lookup!$Z$2)*VLOOKUP($C155,Model!$A$2:$E$22,5,FALSE)*VLOOKUP($C155,Model!$A$2:$P$22,16,FALSE)</f>
        <v>#N/A</v>
      </c>
      <c r="AL155" s="503" t="e">
        <f>(VLOOKUP($O155,Lookup!$AB$4:$AC$13,2,FALSE)/Lookup!$AB$2)*VLOOKUP($C155,Model!$A$2:$E$22,5,FALSE)*VLOOKUP($C155,Model!$A$2:$Q$22,17,FALSE)</f>
        <v>#N/A</v>
      </c>
      <c r="AM155" s="503" t="e">
        <f>(VLOOKUP($P155,Lookup!$T$4:$U$8,2,FALSE)/Lookup!$T$2)*VLOOKUP($C155,Model!$A$2:$E$22,5,FALSE)*VLOOKUP($C155,Model!$A$2:$R$22,18,FALSE)</f>
        <v>#N/A</v>
      </c>
      <c r="AN155" s="503" t="e">
        <f>(VLOOKUP($Q155,Lookup!$AD$4:$AE$13,2,FALSE)/Lookup!$AD$2)*VLOOKUP($C155,Model!$A$2:$E$22,5,FALSE)*VLOOKUP($C155,Model!$A$2:$S$22,19,FALSE)</f>
        <v>#N/A</v>
      </c>
      <c r="AO155" s="503" t="e">
        <f>(VLOOKUP($R155,Lookup!$AF$4:$AG$8,2,FALSE)/Lookup!$AF$2)*VLOOKUP($C155,Model!$A$2:$E$22,5,FALSE)*VLOOKUP($C155,Model!$A$2:$T$22,20,FALSE)</f>
        <v>#N/A</v>
      </c>
      <c r="AP155" s="503" t="e">
        <f>(VLOOKUP($S155,Lookup!$AH$4:$AI$9,2,FALSE)/Lookup!$AH$2)*VLOOKUP($C155,Model!$A$2:$E$22,5,FALSE)*VLOOKUP($C155,Model!$A$2:$U$22,21,FALSE)</f>
        <v>#N/A</v>
      </c>
      <c r="AQ155" s="503" t="e">
        <f>(VLOOKUP($T155,Lookup!$AJ$4:$AK$12,2,FALSE)/Lookup!$AJ$2)*VLOOKUP($C155,Model!$A$2:$E$22,5,FALSE)*VLOOKUP($C155,Model!$A$2:$V$22,22,FALSE)</f>
        <v>#N/A</v>
      </c>
    </row>
    <row r="156" spans="1:43" x14ac:dyDescent="0.25">
      <c r="A156" s="69"/>
      <c r="B156" s="69"/>
      <c r="C156" s="69"/>
      <c r="D156" s="69"/>
      <c r="E156" s="69"/>
      <c r="F156" s="69"/>
      <c r="G156" s="69"/>
      <c r="H156" s="69"/>
      <c r="I156" s="70"/>
      <c r="J156" s="69"/>
      <c r="K156" s="69"/>
      <c r="L156" s="69"/>
      <c r="M156" s="69"/>
      <c r="N156" s="69"/>
      <c r="O156" s="72"/>
      <c r="P156" s="69"/>
      <c r="Q156" s="69"/>
      <c r="R156" s="69"/>
      <c r="S156" s="69"/>
      <c r="T156" s="69"/>
      <c r="U156" s="503">
        <f t="shared" ca="1" si="6"/>
        <v>0</v>
      </c>
      <c r="V156" s="508">
        <f t="shared" ca="1" si="5"/>
        <v>0</v>
      </c>
      <c r="W156" s="506"/>
      <c r="X156" s="506"/>
      <c r="Y156" s="506"/>
      <c r="Z156" s="502" t="e">
        <f>VLOOKUP($C156,Model!$A$2:$D$22,2,FALSE)</f>
        <v>#N/A</v>
      </c>
      <c r="AA156" s="503" t="e">
        <f>(VLOOKUP($D156,Lookup!$C$4:$D$36,2,FALSE)/Lookup!$C$2)*VLOOKUP($C156,Model!$A$2:$E$22,5,FALSE)*VLOOKUP($C156,Model!$A$2:$G$22,7,FALSE)</f>
        <v>#N/A</v>
      </c>
      <c r="AB156" s="503" t="e">
        <f>(VLOOKUP($E156,Lookup!$F$4:$G$8,2,FALSE)/Lookup!$F$2)*VLOOKUP($C156,Model!$A$2:$E$22,5,FALSE)*VLOOKUP($C156,Model!$A$2:$H$22,8,FALSE)</f>
        <v>#N/A</v>
      </c>
      <c r="AC156" s="503" t="e">
        <f>(VLOOKUP($F156,Lookup!$H$4:$I$26,2,FALSE)/Lookup!$H$2)*VLOOKUP($C156,Model!$A$2:$E$22,5,FALSE)*VLOOKUP($C156,Model!$A$2:$I$22,9,FALSE)</f>
        <v>#N/A</v>
      </c>
      <c r="AD156" s="503" t="e">
        <f>(VLOOKUP($G156,Lookup!$J$4:$K$34,2,FALSE)/Lookup!$J$2)*VLOOKUP($C156,Model!$A$2:$E$22,5,FALSE)*VLOOKUP($C156,Model!$A$2:$J$22,10,FALSE)</f>
        <v>#N/A</v>
      </c>
      <c r="AE156" s="503" t="e">
        <f>(VLOOKUP($H156,Lookup!$L$4:$M$15,2,FALSE)/Lookup!$L$2)*VLOOKUP($C156,Model!$A$2:$E$22,5,FALSE)*VLOOKUP($C156,Model!$A$2:$K$22,11,FALSE)</f>
        <v>#N/A</v>
      </c>
      <c r="AF156" s="503" t="e">
        <f ca="1">_xlfn.SWITCH(VLOOKUP($C156,Model!$A$2:$F$22,6,FALSE),8,(VLOOKUP($I156,Lookup!$N$17:$O$24,2,FALSE)/Lookup!$L$2)*VLOOKUP($C156,Model!$A$2:$E$22,5,FALSE)*VLOOKUP($C156,Model!$A$2:$K$22,11,FALSE),(VLOOKUP($I156,Lookup!$N$4:$O$15,2,FALSE)/Lookup!$L$2)*VLOOKUP($C156,Model!$A$2:$E$22,5,FALSE)*VLOOKUP($C156,Model!$A$2:$K$22,11,FALSE))</f>
        <v>#NAME?</v>
      </c>
      <c r="AG156" s="503" t="e">
        <f>(VLOOKUP($J156,Lookup!$P$4:$Q$15,2,FALSE)/Lookup!$P$2)*VLOOKUP($C156,Model!$A$2:$E$22,5,FALSE)*VLOOKUP($C156,Model!$A$2:$L$22,12,FALSE)</f>
        <v>#N/A</v>
      </c>
      <c r="AH156" s="503" t="e">
        <f ca="1">_xlfn.SWITCH(VLOOKUP($C156,Model!$A$2:$F$22,6,FALSE),8,(VLOOKUP($K156,Lookup!$R$15:$S$23,2,FALSE)/Lookup!$R$2)*VLOOKUP($C156,Model!$A$2:$E$22,5,FALSE)*VLOOKUP($C156,Model!$A$2:$M$22,13,FALSE),(VLOOKUP($K156,Lookup!$R$4:$S$12,2,FALSE)/Lookup!$R$2)*VLOOKUP($C156,Model!$A$2:$E$22,5,FALSE)*VLOOKUP($C156,Model!$A$2:$M$22,13,FALSE))</f>
        <v>#NAME?</v>
      </c>
      <c r="AI156" s="503" t="e">
        <f>(VLOOKUP($L156,Lookup!$V$4:$W$12,2,FALSE)/Lookup!$V$2)*VLOOKUP($C156,Model!$A$2:$E$22,5,FALSE)*VLOOKUP($C156,Model!$A$2:$N$22,14,FALSE)</f>
        <v>#N/A</v>
      </c>
      <c r="AJ156" s="503" t="e">
        <f>(VLOOKUP($M156,Lookup!$X$4:$Y$10,2,FALSE)/Lookup!$X$2)*VLOOKUP($C156,Model!$A$2:$E$22,5,FALSE)*VLOOKUP($C156,Model!$A$2:$O$22,15,FALSE)</f>
        <v>#N/A</v>
      </c>
      <c r="AK156" s="503" t="e">
        <f>(VLOOKUP($N156,Lookup!$Z$4:$AA$13,2,FALSE)/Lookup!$Z$2)*VLOOKUP($C156,Model!$A$2:$E$22,5,FALSE)*VLOOKUP($C156,Model!$A$2:$P$22,16,FALSE)</f>
        <v>#N/A</v>
      </c>
      <c r="AL156" s="503" t="e">
        <f>(VLOOKUP($O156,Lookup!$AB$4:$AC$13,2,FALSE)/Lookup!$AB$2)*VLOOKUP($C156,Model!$A$2:$E$22,5,FALSE)*VLOOKUP($C156,Model!$A$2:$Q$22,17,FALSE)</f>
        <v>#N/A</v>
      </c>
      <c r="AM156" s="503" t="e">
        <f>(VLOOKUP($P156,Lookup!$T$4:$U$8,2,FALSE)/Lookup!$T$2)*VLOOKUP($C156,Model!$A$2:$E$22,5,FALSE)*VLOOKUP($C156,Model!$A$2:$R$22,18,FALSE)</f>
        <v>#N/A</v>
      </c>
      <c r="AN156" s="503" t="e">
        <f>(VLOOKUP($Q156,Lookup!$AD$4:$AE$13,2,FALSE)/Lookup!$AD$2)*VLOOKUP($C156,Model!$A$2:$E$22,5,FALSE)*VLOOKUP($C156,Model!$A$2:$S$22,19,FALSE)</f>
        <v>#N/A</v>
      </c>
      <c r="AO156" s="503" t="e">
        <f>(VLOOKUP($R156,Lookup!$AF$4:$AG$8,2,FALSE)/Lookup!$AF$2)*VLOOKUP($C156,Model!$A$2:$E$22,5,FALSE)*VLOOKUP($C156,Model!$A$2:$T$22,20,FALSE)</f>
        <v>#N/A</v>
      </c>
      <c r="AP156" s="503" t="e">
        <f>(VLOOKUP($S156,Lookup!$AH$4:$AI$9,2,FALSE)/Lookup!$AH$2)*VLOOKUP($C156,Model!$A$2:$E$22,5,FALSE)*VLOOKUP($C156,Model!$A$2:$U$22,21,FALSE)</f>
        <v>#N/A</v>
      </c>
      <c r="AQ156" s="503" t="e">
        <f>(VLOOKUP($T156,Lookup!$AJ$4:$AK$12,2,FALSE)/Lookup!$AJ$2)*VLOOKUP($C156,Model!$A$2:$E$22,5,FALSE)*VLOOKUP($C156,Model!$A$2:$V$22,22,FALSE)</f>
        <v>#N/A</v>
      </c>
    </row>
    <row r="157" spans="1:43" x14ac:dyDescent="0.25">
      <c r="A157" s="69"/>
      <c r="B157" s="69"/>
      <c r="C157" s="69"/>
      <c r="D157" s="69"/>
      <c r="E157" s="69"/>
      <c r="F157" s="69"/>
      <c r="G157" s="69"/>
      <c r="H157" s="69"/>
      <c r="I157" s="70"/>
      <c r="J157" s="69"/>
      <c r="K157" s="69"/>
      <c r="L157" s="69"/>
      <c r="M157" s="69"/>
      <c r="N157" s="69"/>
      <c r="O157" s="72"/>
      <c r="P157" s="69"/>
      <c r="Q157" s="69"/>
      <c r="R157" s="69"/>
      <c r="S157" s="69"/>
      <c r="T157" s="69"/>
      <c r="U157" s="503">
        <f t="shared" ca="1" si="6"/>
        <v>0</v>
      </c>
      <c r="V157" s="508">
        <f t="shared" ca="1" si="5"/>
        <v>0</v>
      </c>
      <c r="W157" s="506"/>
      <c r="X157" s="506"/>
      <c r="Y157" s="506"/>
      <c r="Z157" s="502" t="e">
        <f>VLOOKUP($C157,Model!$A$2:$D$22,2,FALSE)</f>
        <v>#N/A</v>
      </c>
      <c r="AA157" s="503" t="e">
        <f>(VLOOKUP($D157,Lookup!$C$4:$D$36,2,FALSE)/Lookup!$C$2)*VLOOKUP($C157,Model!$A$2:$E$22,5,FALSE)*VLOOKUP($C157,Model!$A$2:$G$22,7,FALSE)</f>
        <v>#N/A</v>
      </c>
      <c r="AB157" s="503" t="e">
        <f>(VLOOKUP($E157,Lookup!$F$4:$G$8,2,FALSE)/Lookup!$F$2)*VLOOKUP($C157,Model!$A$2:$E$22,5,FALSE)*VLOOKUP($C157,Model!$A$2:$H$22,8,FALSE)</f>
        <v>#N/A</v>
      </c>
      <c r="AC157" s="503" t="e">
        <f>(VLOOKUP($F157,Lookup!$H$4:$I$26,2,FALSE)/Lookup!$H$2)*VLOOKUP($C157,Model!$A$2:$E$22,5,FALSE)*VLOOKUP($C157,Model!$A$2:$I$22,9,FALSE)</f>
        <v>#N/A</v>
      </c>
      <c r="AD157" s="503" t="e">
        <f>(VLOOKUP($G157,Lookup!$J$4:$K$34,2,FALSE)/Lookup!$J$2)*VLOOKUP($C157,Model!$A$2:$E$22,5,FALSE)*VLOOKUP($C157,Model!$A$2:$J$22,10,FALSE)</f>
        <v>#N/A</v>
      </c>
      <c r="AE157" s="503" t="e">
        <f>(VLOOKUP($H157,Lookup!$L$4:$M$15,2,FALSE)/Lookup!$L$2)*VLOOKUP($C157,Model!$A$2:$E$22,5,FALSE)*VLOOKUP($C157,Model!$A$2:$K$22,11,FALSE)</f>
        <v>#N/A</v>
      </c>
      <c r="AF157" s="503" t="e">
        <f ca="1">_xlfn.SWITCH(VLOOKUP($C157,Model!$A$2:$F$22,6,FALSE),8,(VLOOKUP($I157,Lookup!$N$17:$O$24,2,FALSE)/Lookup!$L$2)*VLOOKUP($C157,Model!$A$2:$E$22,5,FALSE)*VLOOKUP($C157,Model!$A$2:$K$22,11,FALSE),(VLOOKUP($I157,Lookup!$N$4:$O$15,2,FALSE)/Lookup!$L$2)*VLOOKUP($C157,Model!$A$2:$E$22,5,FALSE)*VLOOKUP($C157,Model!$A$2:$K$22,11,FALSE))</f>
        <v>#NAME?</v>
      </c>
      <c r="AG157" s="503" t="e">
        <f>(VLOOKUP($J157,Lookup!$P$4:$Q$15,2,FALSE)/Lookup!$P$2)*VLOOKUP($C157,Model!$A$2:$E$22,5,FALSE)*VLOOKUP($C157,Model!$A$2:$L$22,12,FALSE)</f>
        <v>#N/A</v>
      </c>
      <c r="AH157" s="503" t="e">
        <f ca="1">_xlfn.SWITCH(VLOOKUP($C157,Model!$A$2:$F$22,6,FALSE),8,(VLOOKUP($K157,Lookup!$R$15:$S$23,2,FALSE)/Lookup!$R$2)*VLOOKUP($C157,Model!$A$2:$E$22,5,FALSE)*VLOOKUP($C157,Model!$A$2:$M$22,13,FALSE),(VLOOKUP($K157,Lookup!$R$4:$S$12,2,FALSE)/Lookup!$R$2)*VLOOKUP($C157,Model!$A$2:$E$22,5,FALSE)*VLOOKUP($C157,Model!$A$2:$M$22,13,FALSE))</f>
        <v>#NAME?</v>
      </c>
      <c r="AI157" s="503" t="e">
        <f>(VLOOKUP($L157,Lookup!$V$4:$W$12,2,FALSE)/Lookup!$V$2)*VLOOKUP($C157,Model!$A$2:$E$22,5,FALSE)*VLOOKUP($C157,Model!$A$2:$N$22,14,FALSE)</f>
        <v>#N/A</v>
      </c>
      <c r="AJ157" s="503" t="e">
        <f>(VLOOKUP($M157,Lookup!$X$4:$Y$10,2,FALSE)/Lookup!$X$2)*VLOOKUP($C157,Model!$A$2:$E$22,5,FALSE)*VLOOKUP($C157,Model!$A$2:$O$22,15,FALSE)</f>
        <v>#N/A</v>
      </c>
      <c r="AK157" s="503" t="e">
        <f>(VLOOKUP($N157,Lookup!$Z$4:$AA$13,2,FALSE)/Lookup!$Z$2)*VLOOKUP($C157,Model!$A$2:$E$22,5,FALSE)*VLOOKUP($C157,Model!$A$2:$P$22,16,FALSE)</f>
        <v>#N/A</v>
      </c>
      <c r="AL157" s="503" t="e">
        <f>(VLOOKUP($O157,Lookup!$AB$4:$AC$13,2,FALSE)/Lookup!$AB$2)*VLOOKUP($C157,Model!$A$2:$E$22,5,FALSE)*VLOOKUP($C157,Model!$A$2:$Q$22,17,FALSE)</f>
        <v>#N/A</v>
      </c>
      <c r="AM157" s="503" t="e">
        <f>(VLOOKUP($P157,Lookup!$T$4:$U$8,2,FALSE)/Lookup!$T$2)*VLOOKUP($C157,Model!$A$2:$E$22,5,FALSE)*VLOOKUP($C157,Model!$A$2:$R$22,18,FALSE)</f>
        <v>#N/A</v>
      </c>
      <c r="AN157" s="503" t="e">
        <f>(VLOOKUP($Q157,Lookup!$AD$4:$AE$13,2,FALSE)/Lookup!$AD$2)*VLOOKUP($C157,Model!$A$2:$E$22,5,FALSE)*VLOOKUP($C157,Model!$A$2:$S$22,19,FALSE)</f>
        <v>#N/A</v>
      </c>
      <c r="AO157" s="503" t="e">
        <f>(VLOOKUP($R157,Lookup!$AF$4:$AG$8,2,FALSE)/Lookup!$AF$2)*VLOOKUP($C157,Model!$A$2:$E$22,5,FALSE)*VLOOKUP($C157,Model!$A$2:$T$22,20,FALSE)</f>
        <v>#N/A</v>
      </c>
      <c r="AP157" s="503" t="e">
        <f>(VLOOKUP($S157,Lookup!$AH$4:$AI$9,2,FALSE)/Lookup!$AH$2)*VLOOKUP($C157,Model!$A$2:$E$22,5,FALSE)*VLOOKUP($C157,Model!$A$2:$U$22,21,FALSE)</f>
        <v>#N/A</v>
      </c>
      <c r="AQ157" s="503" t="e">
        <f>(VLOOKUP($T157,Lookup!$AJ$4:$AK$12,2,FALSE)/Lookup!$AJ$2)*VLOOKUP($C157,Model!$A$2:$E$22,5,FALSE)*VLOOKUP($C157,Model!$A$2:$V$22,22,FALSE)</f>
        <v>#N/A</v>
      </c>
    </row>
    <row r="158" spans="1:43" x14ac:dyDescent="0.25">
      <c r="A158" s="69"/>
      <c r="B158" s="69"/>
      <c r="C158" s="69"/>
      <c r="D158" s="69"/>
      <c r="E158" s="69"/>
      <c r="F158" s="69"/>
      <c r="G158" s="69"/>
      <c r="H158" s="69"/>
      <c r="I158" s="70"/>
      <c r="J158" s="69"/>
      <c r="K158" s="69"/>
      <c r="L158" s="69"/>
      <c r="M158" s="69"/>
      <c r="N158" s="69"/>
      <c r="O158" s="72"/>
      <c r="P158" s="69"/>
      <c r="Q158" s="69"/>
      <c r="R158" s="69"/>
      <c r="S158" s="69"/>
      <c r="T158" s="69"/>
      <c r="U158" s="503">
        <f t="shared" ca="1" si="6"/>
        <v>0</v>
      </c>
      <c r="V158" s="508">
        <f t="shared" ca="1" si="5"/>
        <v>0</v>
      </c>
      <c r="W158" s="506"/>
      <c r="X158" s="506"/>
      <c r="Y158" s="506"/>
      <c r="Z158" s="502" t="e">
        <f>VLOOKUP($C158,Model!$A$2:$D$22,2,FALSE)</f>
        <v>#N/A</v>
      </c>
      <c r="AA158" s="503" t="e">
        <f>(VLOOKUP($D158,Lookup!$C$4:$D$36,2,FALSE)/Lookup!$C$2)*VLOOKUP($C158,Model!$A$2:$E$22,5,FALSE)*VLOOKUP($C158,Model!$A$2:$G$22,7,FALSE)</f>
        <v>#N/A</v>
      </c>
      <c r="AB158" s="503" t="e">
        <f>(VLOOKUP($E158,Lookup!$F$4:$G$8,2,FALSE)/Lookup!$F$2)*VLOOKUP($C158,Model!$A$2:$E$22,5,FALSE)*VLOOKUP($C158,Model!$A$2:$H$22,8,FALSE)</f>
        <v>#N/A</v>
      </c>
      <c r="AC158" s="503" t="e">
        <f>(VLOOKUP($F158,Lookup!$H$4:$I$26,2,FALSE)/Lookup!$H$2)*VLOOKUP($C158,Model!$A$2:$E$22,5,FALSE)*VLOOKUP($C158,Model!$A$2:$I$22,9,FALSE)</f>
        <v>#N/A</v>
      </c>
      <c r="AD158" s="503" t="e">
        <f>(VLOOKUP($G158,Lookup!$J$4:$K$34,2,FALSE)/Lookup!$J$2)*VLOOKUP($C158,Model!$A$2:$E$22,5,FALSE)*VLOOKUP($C158,Model!$A$2:$J$22,10,FALSE)</f>
        <v>#N/A</v>
      </c>
      <c r="AE158" s="503" t="e">
        <f>(VLOOKUP($H158,Lookup!$L$4:$M$15,2,FALSE)/Lookup!$L$2)*VLOOKUP($C158,Model!$A$2:$E$22,5,FALSE)*VLOOKUP($C158,Model!$A$2:$K$22,11,FALSE)</f>
        <v>#N/A</v>
      </c>
      <c r="AF158" s="503" t="e">
        <f ca="1">_xlfn.SWITCH(VLOOKUP($C158,Model!$A$2:$F$22,6,FALSE),8,(VLOOKUP($I158,Lookup!$N$17:$O$24,2,FALSE)/Lookup!$L$2)*VLOOKUP($C158,Model!$A$2:$E$22,5,FALSE)*VLOOKUP($C158,Model!$A$2:$K$22,11,FALSE),(VLOOKUP($I158,Lookup!$N$4:$O$15,2,FALSE)/Lookup!$L$2)*VLOOKUP($C158,Model!$A$2:$E$22,5,FALSE)*VLOOKUP($C158,Model!$A$2:$K$22,11,FALSE))</f>
        <v>#NAME?</v>
      </c>
      <c r="AG158" s="503" t="e">
        <f>(VLOOKUP($J158,Lookup!$P$4:$Q$15,2,FALSE)/Lookup!$P$2)*VLOOKUP($C158,Model!$A$2:$E$22,5,FALSE)*VLOOKUP($C158,Model!$A$2:$L$22,12,FALSE)</f>
        <v>#N/A</v>
      </c>
      <c r="AH158" s="503" t="e">
        <f ca="1">_xlfn.SWITCH(VLOOKUP($C158,Model!$A$2:$F$22,6,FALSE),8,(VLOOKUP($K158,Lookup!$R$15:$S$23,2,FALSE)/Lookup!$R$2)*VLOOKUP($C158,Model!$A$2:$E$22,5,FALSE)*VLOOKUP($C158,Model!$A$2:$M$22,13,FALSE),(VLOOKUP($K158,Lookup!$R$4:$S$12,2,FALSE)/Lookup!$R$2)*VLOOKUP($C158,Model!$A$2:$E$22,5,FALSE)*VLOOKUP($C158,Model!$A$2:$M$22,13,FALSE))</f>
        <v>#NAME?</v>
      </c>
      <c r="AI158" s="503" t="e">
        <f>(VLOOKUP($L158,Lookup!$V$4:$W$12,2,FALSE)/Lookup!$V$2)*VLOOKUP($C158,Model!$A$2:$E$22,5,FALSE)*VLOOKUP($C158,Model!$A$2:$N$22,14,FALSE)</f>
        <v>#N/A</v>
      </c>
      <c r="AJ158" s="503" t="e">
        <f>(VLOOKUP($M158,Lookup!$X$4:$Y$10,2,FALSE)/Lookup!$X$2)*VLOOKUP($C158,Model!$A$2:$E$22,5,FALSE)*VLOOKUP($C158,Model!$A$2:$O$22,15,FALSE)</f>
        <v>#N/A</v>
      </c>
      <c r="AK158" s="503" t="e">
        <f>(VLOOKUP($N158,Lookup!$Z$4:$AA$13,2,FALSE)/Lookup!$Z$2)*VLOOKUP($C158,Model!$A$2:$E$22,5,FALSE)*VLOOKUP($C158,Model!$A$2:$P$22,16,FALSE)</f>
        <v>#N/A</v>
      </c>
      <c r="AL158" s="503" t="e">
        <f>(VLOOKUP($O158,Lookup!$AB$4:$AC$13,2,FALSE)/Lookup!$AB$2)*VLOOKUP($C158,Model!$A$2:$E$22,5,FALSE)*VLOOKUP($C158,Model!$A$2:$Q$22,17,FALSE)</f>
        <v>#N/A</v>
      </c>
      <c r="AM158" s="503" t="e">
        <f>(VLOOKUP($P158,Lookup!$T$4:$U$8,2,FALSE)/Lookup!$T$2)*VLOOKUP($C158,Model!$A$2:$E$22,5,FALSE)*VLOOKUP($C158,Model!$A$2:$R$22,18,FALSE)</f>
        <v>#N/A</v>
      </c>
      <c r="AN158" s="503" t="e">
        <f>(VLOOKUP($Q158,Lookup!$AD$4:$AE$13,2,FALSE)/Lookup!$AD$2)*VLOOKUP($C158,Model!$A$2:$E$22,5,FALSE)*VLOOKUP($C158,Model!$A$2:$S$22,19,FALSE)</f>
        <v>#N/A</v>
      </c>
      <c r="AO158" s="503" t="e">
        <f>(VLOOKUP($R158,Lookup!$AF$4:$AG$8,2,FALSE)/Lookup!$AF$2)*VLOOKUP($C158,Model!$A$2:$E$22,5,FALSE)*VLOOKUP($C158,Model!$A$2:$T$22,20,FALSE)</f>
        <v>#N/A</v>
      </c>
      <c r="AP158" s="503" t="e">
        <f>(VLOOKUP($S158,Lookup!$AH$4:$AI$9,2,FALSE)/Lookup!$AH$2)*VLOOKUP($C158,Model!$A$2:$E$22,5,FALSE)*VLOOKUP($C158,Model!$A$2:$U$22,21,FALSE)</f>
        <v>#N/A</v>
      </c>
      <c r="AQ158" s="503" t="e">
        <f>(VLOOKUP($T158,Lookup!$AJ$4:$AK$12,2,FALSE)/Lookup!$AJ$2)*VLOOKUP($C158,Model!$A$2:$E$22,5,FALSE)*VLOOKUP($C158,Model!$A$2:$V$22,22,FALSE)</f>
        <v>#N/A</v>
      </c>
    </row>
    <row r="159" spans="1:43" x14ac:dyDescent="0.25">
      <c r="A159" s="69"/>
      <c r="B159" s="69"/>
      <c r="C159" s="69"/>
      <c r="D159" s="69"/>
      <c r="E159" s="69"/>
      <c r="F159" s="69"/>
      <c r="G159" s="69"/>
      <c r="H159" s="69"/>
      <c r="I159" s="70"/>
      <c r="J159" s="69"/>
      <c r="K159" s="69"/>
      <c r="L159" s="69"/>
      <c r="M159" s="69"/>
      <c r="N159" s="69"/>
      <c r="O159" s="72"/>
      <c r="P159" s="69"/>
      <c r="Q159" s="69"/>
      <c r="R159" s="69"/>
      <c r="S159" s="69"/>
      <c r="T159" s="69"/>
      <c r="U159" s="503">
        <f t="shared" ca="1" si="6"/>
        <v>0</v>
      </c>
      <c r="V159" s="508">
        <f t="shared" ca="1" si="5"/>
        <v>0</v>
      </c>
      <c r="W159" s="506"/>
      <c r="X159" s="506"/>
      <c r="Y159" s="506"/>
      <c r="Z159" s="502" t="e">
        <f>VLOOKUP($C159,Model!$A$2:$D$22,2,FALSE)</f>
        <v>#N/A</v>
      </c>
      <c r="AA159" s="503" t="e">
        <f>(VLOOKUP($D159,Lookup!$C$4:$D$36,2,FALSE)/Lookup!$C$2)*VLOOKUP($C159,Model!$A$2:$E$22,5,FALSE)*VLOOKUP($C159,Model!$A$2:$G$22,7,FALSE)</f>
        <v>#N/A</v>
      </c>
      <c r="AB159" s="503" t="e">
        <f>(VLOOKUP($E159,Lookup!$F$4:$G$8,2,FALSE)/Lookup!$F$2)*VLOOKUP($C159,Model!$A$2:$E$22,5,FALSE)*VLOOKUP($C159,Model!$A$2:$H$22,8,FALSE)</f>
        <v>#N/A</v>
      </c>
      <c r="AC159" s="503" t="e">
        <f>(VLOOKUP($F159,Lookup!$H$4:$I$26,2,FALSE)/Lookup!$H$2)*VLOOKUP($C159,Model!$A$2:$E$22,5,FALSE)*VLOOKUP($C159,Model!$A$2:$I$22,9,FALSE)</f>
        <v>#N/A</v>
      </c>
      <c r="AD159" s="503" t="e">
        <f>(VLOOKUP($G159,Lookup!$J$4:$K$34,2,FALSE)/Lookup!$J$2)*VLOOKUP($C159,Model!$A$2:$E$22,5,FALSE)*VLOOKUP($C159,Model!$A$2:$J$22,10,FALSE)</f>
        <v>#N/A</v>
      </c>
      <c r="AE159" s="503" t="e">
        <f>(VLOOKUP($H159,Lookup!$L$4:$M$15,2,FALSE)/Lookup!$L$2)*VLOOKUP($C159,Model!$A$2:$E$22,5,FALSE)*VLOOKUP($C159,Model!$A$2:$K$22,11,FALSE)</f>
        <v>#N/A</v>
      </c>
      <c r="AF159" s="503" t="e">
        <f ca="1">_xlfn.SWITCH(VLOOKUP($C159,Model!$A$2:$F$22,6,FALSE),8,(VLOOKUP($I159,Lookup!$N$17:$O$24,2,FALSE)/Lookup!$L$2)*VLOOKUP($C159,Model!$A$2:$E$22,5,FALSE)*VLOOKUP($C159,Model!$A$2:$K$22,11,FALSE),(VLOOKUP($I159,Lookup!$N$4:$O$15,2,FALSE)/Lookup!$L$2)*VLOOKUP($C159,Model!$A$2:$E$22,5,FALSE)*VLOOKUP($C159,Model!$A$2:$K$22,11,FALSE))</f>
        <v>#NAME?</v>
      </c>
      <c r="AG159" s="503" t="e">
        <f>(VLOOKUP($J159,Lookup!$P$4:$Q$15,2,FALSE)/Lookup!$P$2)*VLOOKUP($C159,Model!$A$2:$E$22,5,FALSE)*VLOOKUP($C159,Model!$A$2:$L$22,12,FALSE)</f>
        <v>#N/A</v>
      </c>
      <c r="AH159" s="503" t="e">
        <f ca="1">_xlfn.SWITCH(VLOOKUP($C159,Model!$A$2:$F$22,6,FALSE),8,(VLOOKUP($K159,Lookup!$R$15:$S$23,2,FALSE)/Lookup!$R$2)*VLOOKUP($C159,Model!$A$2:$E$22,5,FALSE)*VLOOKUP($C159,Model!$A$2:$M$22,13,FALSE),(VLOOKUP($K159,Lookup!$R$4:$S$12,2,FALSE)/Lookup!$R$2)*VLOOKUP($C159,Model!$A$2:$E$22,5,FALSE)*VLOOKUP($C159,Model!$A$2:$M$22,13,FALSE))</f>
        <v>#NAME?</v>
      </c>
      <c r="AI159" s="503" t="e">
        <f>(VLOOKUP($L159,Lookup!$V$4:$W$12,2,FALSE)/Lookup!$V$2)*VLOOKUP($C159,Model!$A$2:$E$22,5,FALSE)*VLOOKUP($C159,Model!$A$2:$N$22,14,FALSE)</f>
        <v>#N/A</v>
      </c>
      <c r="AJ159" s="503" t="e">
        <f>(VLOOKUP($M159,Lookup!$X$4:$Y$10,2,FALSE)/Lookup!$X$2)*VLOOKUP($C159,Model!$A$2:$E$22,5,FALSE)*VLOOKUP($C159,Model!$A$2:$O$22,15,FALSE)</f>
        <v>#N/A</v>
      </c>
      <c r="AK159" s="503" t="e">
        <f>(VLOOKUP($N159,Lookup!$Z$4:$AA$13,2,FALSE)/Lookup!$Z$2)*VLOOKUP($C159,Model!$A$2:$E$22,5,FALSE)*VLOOKUP($C159,Model!$A$2:$P$22,16,FALSE)</f>
        <v>#N/A</v>
      </c>
      <c r="AL159" s="503" t="e">
        <f>(VLOOKUP($O159,Lookup!$AB$4:$AC$13,2,FALSE)/Lookup!$AB$2)*VLOOKUP($C159,Model!$A$2:$E$22,5,FALSE)*VLOOKUP($C159,Model!$A$2:$Q$22,17,FALSE)</f>
        <v>#N/A</v>
      </c>
      <c r="AM159" s="503" t="e">
        <f>(VLOOKUP($P159,Lookup!$T$4:$U$8,2,FALSE)/Lookup!$T$2)*VLOOKUP($C159,Model!$A$2:$E$22,5,FALSE)*VLOOKUP($C159,Model!$A$2:$R$22,18,FALSE)</f>
        <v>#N/A</v>
      </c>
      <c r="AN159" s="503" t="e">
        <f>(VLOOKUP($Q159,Lookup!$AD$4:$AE$13,2,FALSE)/Lookup!$AD$2)*VLOOKUP($C159,Model!$A$2:$E$22,5,FALSE)*VLOOKUP($C159,Model!$A$2:$S$22,19,FALSE)</f>
        <v>#N/A</v>
      </c>
      <c r="AO159" s="503" t="e">
        <f>(VLOOKUP($R159,Lookup!$AF$4:$AG$8,2,FALSE)/Lookup!$AF$2)*VLOOKUP($C159,Model!$A$2:$E$22,5,FALSE)*VLOOKUP($C159,Model!$A$2:$T$22,20,FALSE)</f>
        <v>#N/A</v>
      </c>
      <c r="AP159" s="503" t="e">
        <f>(VLOOKUP($S159,Lookup!$AH$4:$AI$9,2,FALSE)/Lookup!$AH$2)*VLOOKUP($C159,Model!$A$2:$E$22,5,FALSE)*VLOOKUP($C159,Model!$A$2:$U$22,21,FALSE)</f>
        <v>#N/A</v>
      </c>
      <c r="AQ159" s="503" t="e">
        <f>(VLOOKUP($T159,Lookup!$AJ$4:$AK$12,2,FALSE)/Lookup!$AJ$2)*VLOOKUP($C159,Model!$A$2:$E$22,5,FALSE)*VLOOKUP($C159,Model!$A$2:$V$22,22,FALSE)</f>
        <v>#N/A</v>
      </c>
    </row>
    <row r="160" spans="1:43" x14ac:dyDescent="0.25">
      <c r="A160" s="69"/>
      <c r="B160" s="69"/>
      <c r="C160" s="69"/>
      <c r="D160" s="69"/>
      <c r="E160" s="69"/>
      <c r="F160" s="69"/>
      <c r="G160" s="69"/>
      <c r="H160" s="69"/>
      <c r="I160" s="70"/>
      <c r="J160" s="69"/>
      <c r="K160" s="69"/>
      <c r="L160" s="69"/>
      <c r="M160" s="69"/>
      <c r="N160" s="69"/>
      <c r="O160" s="72"/>
      <c r="P160" s="69"/>
      <c r="Q160" s="69"/>
      <c r="R160" s="69"/>
      <c r="S160" s="69"/>
      <c r="T160" s="69"/>
      <c r="U160" s="503">
        <f t="shared" ca="1" si="6"/>
        <v>0</v>
      </c>
      <c r="V160" s="508">
        <f t="shared" ca="1" si="5"/>
        <v>0</v>
      </c>
      <c r="W160" s="506"/>
      <c r="X160" s="506"/>
      <c r="Y160" s="506"/>
      <c r="Z160" s="502" t="e">
        <f>VLOOKUP($C160,Model!$A$2:$D$22,2,FALSE)</f>
        <v>#N/A</v>
      </c>
      <c r="AA160" s="503" t="e">
        <f>(VLOOKUP($D160,Lookup!$C$4:$D$36,2,FALSE)/Lookup!$C$2)*VLOOKUP($C160,Model!$A$2:$E$22,5,FALSE)*VLOOKUP($C160,Model!$A$2:$G$22,7,FALSE)</f>
        <v>#N/A</v>
      </c>
      <c r="AB160" s="503" t="e">
        <f>(VLOOKUP($E160,Lookup!$F$4:$G$8,2,FALSE)/Lookup!$F$2)*VLOOKUP($C160,Model!$A$2:$E$22,5,FALSE)*VLOOKUP($C160,Model!$A$2:$H$22,8,FALSE)</f>
        <v>#N/A</v>
      </c>
      <c r="AC160" s="503" t="e">
        <f>(VLOOKUP($F160,Lookup!$H$4:$I$26,2,FALSE)/Lookup!$H$2)*VLOOKUP($C160,Model!$A$2:$E$22,5,FALSE)*VLOOKUP($C160,Model!$A$2:$I$22,9,FALSE)</f>
        <v>#N/A</v>
      </c>
      <c r="AD160" s="503" t="e">
        <f>(VLOOKUP($G160,Lookup!$J$4:$K$34,2,FALSE)/Lookup!$J$2)*VLOOKUP($C160,Model!$A$2:$E$22,5,FALSE)*VLOOKUP($C160,Model!$A$2:$J$22,10,FALSE)</f>
        <v>#N/A</v>
      </c>
      <c r="AE160" s="503" t="e">
        <f>(VLOOKUP($H160,Lookup!$L$4:$M$15,2,FALSE)/Lookup!$L$2)*VLOOKUP($C160,Model!$A$2:$E$22,5,FALSE)*VLOOKUP($C160,Model!$A$2:$K$22,11,FALSE)</f>
        <v>#N/A</v>
      </c>
      <c r="AF160" s="503" t="e">
        <f ca="1">_xlfn.SWITCH(VLOOKUP($C160,Model!$A$2:$F$22,6,FALSE),8,(VLOOKUP($I160,Lookup!$N$17:$O$24,2,FALSE)/Lookup!$L$2)*VLOOKUP($C160,Model!$A$2:$E$22,5,FALSE)*VLOOKUP($C160,Model!$A$2:$K$22,11,FALSE),(VLOOKUP($I160,Lookup!$N$4:$O$15,2,FALSE)/Lookup!$L$2)*VLOOKUP($C160,Model!$A$2:$E$22,5,FALSE)*VLOOKUP($C160,Model!$A$2:$K$22,11,FALSE))</f>
        <v>#NAME?</v>
      </c>
      <c r="AG160" s="503" t="e">
        <f>(VLOOKUP($J160,Lookup!$P$4:$Q$15,2,FALSE)/Lookup!$P$2)*VLOOKUP($C160,Model!$A$2:$E$22,5,FALSE)*VLOOKUP($C160,Model!$A$2:$L$22,12,FALSE)</f>
        <v>#N/A</v>
      </c>
      <c r="AH160" s="503" t="e">
        <f ca="1">_xlfn.SWITCH(VLOOKUP($C160,Model!$A$2:$F$22,6,FALSE),8,(VLOOKUP($K160,Lookup!$R$15:$S$23,2,FALSE)/Lookup!$R$2)*VLOOKUP($C160,Model!$A$2:$E$22,5,FALSE)*VLOOKUP($C160,Model!$A$2:$M$22,13,FALSE),(VLOOKUP($K160,Lookup!$R$4:$S$12,2,FALSE)/Lookup!$R$2)*VLOOKUP($C160,Model!$A$2:$E$22,5,FALSE)*VLOOKUP($C160,Model!$A$2:$M$22,13,FALSE))</f>
        <v>#NAME?</v>
      </c>
      <c r="AI160" s="503" t="e">
        <f>(VLOOKUP($L160,Lookup!$V$4:$W$12,2,FALSE)/Lookup!$V$2)*VLOOKUP($C160,Model!$A$2:$E$22,5,FALSE)*VLOOKUP($C160,Model!$A$2:$N$22,14,FALSE)</f>
        <v>#N/A</v>
      </c>
      <c r="AJ160" s="503" t="e">
        <f>(VLOOKUP($M160,Lookup!$X$4:$Y$10,2,FALSE)/Lookup!$X$2)*VLOOKUP($C160,Model!$A$2:$E$22,5,FALSE)*VLOOKUP($C160,Model!$A$2:$O$22,15,FALSE)</f>
        <v>#N/A</v>
      </c>
      <c r="AK160" s="503" t="e">
        <f>(VLOOKUP($N160,Lookup!$Z$4:$AA$13,2,FALSE)/Lookup!$Z$2)*VLOOKUP($C160,Model!$A$2:$E$22,5,FALSE)*VLOOKUP($C160,Model!$A$2:$P$22,16,FALSE)</f>
        <v>#N/A</v>
      </c>
      <c r="AL160" s="503" t="e">
        <f>(VLOOKUP($O160,Lookup!$AB$4:$AC$13,2,FALSE)/Lookup!$AB$2)*VLOOKUP($C160,Model!$A$2:$E$22,5,FALSE)*VLOOKUP($C160,Model!$A$2:$Q$22,17,FALSE)</f>
        <v>#N/A</v>
      </c>
      <c r="AM160" s="503" t="e">
        <f>(VLOOKUP($P160,Lookup!$T$4:$U$8,2,FALSE)/Lookup!$T$2)*VLOOKUP($C160,Model!$A$2:$E$22,5,FALSE)*VLOOKUP($C160,Model!$A$2:$R$22,18,FALSE)</f>
        <v>#N/A</v>
      </c>
      <c r="AN160" s="503" t="e">
        <f>(VLOOKUP($Q160,Lookup!$AD$4:$AE$13,2,FALSE)/Lookup!$AD$2)*VLOOKUP($C160,Model!$A$2:$E$22,5,FALSE)*VLOOKUP($C160,Model!$A$2:$S$22,19,FALSE)</f>
        <v>#N/A</v>
      </c>
      <c r="AO160" s="503" t="e">
        <f>(VLOOKUP($R160,Lookup!$AF$4:$AG$8,2,FALSE)/Lookup!$AF$2)*VLOOKUP($C160,Model!$A$2:$E$22,5,FALSE)*VLOOKUP($C160,Model!$A$2:$T$22,20,FALSE)</f>
        <v>#N/A</v>
      </c>
      <c r="AP160" s="503" t="e">
        <f>(VLOOKUP($S160,Lookup!$AH$4:$AI$9,2,FALSE)/Lookup!$AH$2)*VLOOKUP($C160,Model!$A$2:$E$22,5,FALSE)*VLOOKUP($C160,Model!$A$2:$U$22,21,FALSE)</f>
        <v>#N/A</v>
      </c>
      <c r="AQ160" s="503" t="e">
        <f>(VLOOKUP($T160,Lookup!$AJ$4:$AK$12,2,FALSE)/Lookup!$AJ$2)*VLOOKUP($C160,Model!$A$2:$E$22,5,FALSE)*VLOOKUP($C160,Model!$A$2:$V$22,22,FALSE)</f>
        <v>#N/A</v>
      </c>
    </row>
    <row r="161" spans="1:43" x14ac:dyDescent="0.25">
      <c r="A161" s="69"/>
      <c r="B161" s="69"/>
      <c r="C161" s="69"/>
      <c r="D161" s="69"/>
      <c r="E161" s="69"/>
      <c r="F161" s="69"/>
      <c r="G161" s="69"/>
      <c r="H161" s="69"/>
      <c r="I161" s="70"/>
      <c r="J161" s="69"/>
      <c r="K161" s="69"/>
      <c r="L161" s="69"/>
      <c r="M161" s="69"/>
      <c r="N161" s="69"/>
      <c r="O161" s="72"/>
      <c r="P161" s="69"/>
      <c r="Q161" s="69"/>
      <c r="R161" s="69"/>
      <c r="S161" s="69"/>
      <c r="T161" s="69"/>
      <c r="U161" s="503">
        <f t="shared" ca="1" si="6"/>
        <v>0</v>
      </c>
      <c r="V161" s="508">
        <f t="shared" ca="1" si="5"/>
        <v>0</v>
      </c>
      <c r="W161" s="506"/>
      <c r="X161" s="506"/>
      <c r="Y161" s="506"/>
      <c r="Z161" s="502" t="e">
        <f>VLOOKUP($C161,Model!$A$2:$D$22,2,FALSE)</f>
        <v>#N/A</v>
      </c>
      <c r="AA161" s="503" t="e">
        <f>(VLOOKUP($D161,Lookup!$C$4:$D$36,2,FALSE)/Lookup!$C$2)*VLOOKUP($C161,Model!$A$2:$E$22,5,FALSE)*VLOOKUP($C161,Model!$A$2:$G$22,7,FALSE)</f>
        <v>#N/A</v>
      </c>
      <c r="AB161" s="503" t="e">
        <f>(VLOOKUP($E161,Lookup!$F$4:$G$8,2,FALSE)/Lookup!$F$2)*VLOOKUP($C161,Model!$A$2:$E$22,5,FALSE)*VLOOKUP($C161,Model!$A$2:$H$22,8,FALSE)</f>
        <v>#N/A</v>
      </c>
      <c r="AC161" s="503" t="e">
        <f>(VLOOKUP($F161,Lookup!$H$4:$I$26,2,FALSE)/Lookup!$H$2)*VLOOKUP($C161,Model!$A$2:$E$22,5,FALSE)*VLOOKUP($C161,Model!$A$2:$I$22,9,FALSE)</f>
        <v>#N/A</v>
      </c>
      <c r="AD161" s="503" t="e">
        <f>(VLOOKUP($G161,Lookup!$J$4:$K$34,2,FALSE)/Lookup!$J$2)*VLOOKUP($C161,Model!$A$2:$E$22,5,FALSE)*VLOOKUP($C161,Model!$A$2:$J$22,10,FALSE)</f>
        <v>#N/A</v>
      </c>
      <c r="AE161" s="503" t="e">
        <f>(VLOOKUP($H161,Lookup!$L$4:$M$15,2,FALSE)/Lookup!$L$2)*VLOOKUP($C161,Model!$A$2:$E$22,5,FALSE)*VLOOKUP($C161,Model!$A$2:$K$22,11,FALSE)</f>
        <v>#N/A</v>
      </c>
      <c r="AF161" s="503" t="e">
        <f ca="1">_xlfn.SWITCH(VLOOKUP($C161,Model!$A$2:$F$22,6,FALSE),8,(VLOOKUP($I161,Lookup!$N$17:$O$24,2,FALSE)/Lookup!$L$2)*VLOOKUP($C161,Model!$A$2:$E$22,5,FALSE)*VLOOKUP($C161,Model!$A$2:$K$22,11,FALSE),(VLOOKUP($I161,Lookup!$N$4:$O$15,2,FALSE)/Lookup!$L$2)*VLOOKUP($C161,Model!$A$2:$E$22,5,FALSE)*VLOOKUP($C161,Model!$A$2:$K$22,11,FALSE))</f>
        <v>#NAME?</v>
      </c>
      <c r="AG161" s="503" t="e">
        <f>(VLOOKUP($J161,Lookup!$P$4:$Q$15,2,FALSE)/Lookup!$P$2)*VLOOKUP($C161,Model!$A$2:$E$22,5,FALSE)*VLOOKUP($C161,Model!$A$2:$L$22,12,FALSE)</f>
        <v>#N/A</v>
      </c>
      <c r="AH161" s="503" t="e">
        <f ca="1">_xlfn.SWITCH(VLOOKUP($C161,Model!$A$2:$F$22,6,FALSE),8,(VLOOKUP($K161,Lookup!$R$15:$S$23,2,FALSE)/Lookup!$R$2)*VLOOKUP($C161,Model!$A$2:$E$22,5,FALSE)*VLOOKUP($C161,Model!$A$2:$M$22,13,FALSE),(VLOOKUP($K161,Lookup!$R$4:$S$12,2,FALSE)/Lookup!$R$2)*VLOOKUP($C161,Model!$A$2:$E$22,5,FALSE)*VLOOKUP($C161,Model!$A$2:$M$22,13,FALSE))</f>
        <v>#NAME?</v>
      </c>
      <c r="AI161" s="503" t="e">
        <f>(VLOOKUP($L161,Lookup!$V$4:$W$12,2,FALSE)/Lookup!$V$2)*VLOOKUP($C161,Model!$A$2:$E$22,5,FALSE)*VLOOKUP($C161,Model!$A$2:$N$22,14,FALSE)</f>
        <v>#N/A</v>
      </c>
      <c r="AJ161" s="503" t="e">
        <f>(VLOOKUP($M161,Lookup!$X$4:$Y$10,2,FALSE)/Lookup!$X$2)*VLOOKUP($C161,Model!$A$2:$E$22,5,FALSE)*VLOOKUP($C161,Model!$A$2:$O$22,15,FALSE)</f>
        <v>#N/A</v>
      </c>
      <c r="AK161" s="503" t="e">
        <f>(VLOOKUP($N161,Lookup!$Z$4:$AA$13,2,FALSE)/Lookup!$Z$2)*VLOOKUP($C161,Model!$A$2:$E$22,5,FALSE)*VLOOKUP($C161,Model!$A$2:$P$22,16,FALSE)</f>
        <v>#N/A</v>
      </c>
      <c r="AL161" s="503" t="e">
        <f>(VLOOKUP($O161,Lookup!$AB$4:$AC$13,2,FALSE)/Lookup!$AB$2)*VLOOKUP($C161,Model!$A$2:$E$22,5,FALSE)*VLOOKUP($C161,Model!$A$2:$Q$22,17,FALSE)</f>
        <v>#N/A</v>
      </c>
      <c r="AM161" s="503" t="e">
        <f>(VLOOKUP($P161,Lookup!$T$4:$U$8,2,FALSE)/Lookup!$T$2)*VLOOKUP($C161,Model!$A$2:$E$22,5,FALSE)*VLOOKUP($C161,Model!$A$2:$R$22,18,FALSE)</f>
        <v>#N/A</v>
      </c>
      <c r="AN161" s="503" t="e">
        <f>(VLOOKUP($Q161,Lookup!$AD$4:$AE$13,2,FALSE)/Lookup!$AD$2)*VLOOKUP($C161,Model!$A$2:$E$22,5,FALSE)*VLOOKUP($C161,Model!$A$2:$S$22,19,FALSE)</f>
        <v>#N/A</v>
      </c>
      <c r="AO161" s="503" t="e">
        <f>(VLOOKUP($R161,Lookup!$AF$4:$AG$8,2,FALSE)/Lookup!$AF$2)*VLOOKUP($C161,Model!$A$2:$E$22,5,FALSE)*VLOOKUP($C161,Model!$A$2:$T$22,20,FALSE)</f>
        <v>#N/A</v>
      </c>
      <c r="AP161" s="503" t="e">
        <f>(VLOOKUP($S161,Lookup!$AH$4:$AI$9,2,FALSE)/Lookup!$AH$2)*VLOOKUP($C161,Model!$A$2:$E$22,5,FALSE)*VLOOKUP($C161,Model!$A$2:$U$22,21,FALSE)</f>
        <v>#N/A</v>
      </c>
      <c r="AQ161" s="503" t="e">
        <f>(VLOOKUP($T161,Lookup!$AJ$4:$AK$12,2,FALSE)/Lookup!$AJ$2)*VLOOKUP($C161,Model!$A$2:$E$22,5,FALSE)*VLOOKUP($C161,Model!$A$2:$V$22,22,FALSE)</f>
        <v>#N/A</v>
      </c>
    </row>
    <row r="162" spans="1:43" x14ac:dyDescent="0.25">
      <c r="A162" s="69"/>
      <c r="B162" s="69"/>
      <c r="C162" s="69"/>
      <c r="D162" s="69"/>
      <c r="E162" s="69"/>
      <c r="F162" s="69"/>
      <c r="G162" s="69"/>
      <c r="H162" s="69"/>
      <c r="I162" s="70"/>
      <c r="J162" s="69"/>
      <c r="K162" s="69"/>
      <c r="L162" s="69"/>
      <c r="M162" s="69"/>
      <c r="N162" s="69"/>
      <c r="O162" s="72"/>
      <c r="P162" s="69"/>
      <c r="Q162" s="69"/>
      <c r="R162" s="69"/>
      <c r="S162" s="69"/>
      <c r="T162" s="69"/>
      <c r="U162" s="503">
        <f t="shared" ca="1" si="6"/>
        <v>0</v>
      </c>
      <c r="V162" s="508">
        <f t="shared" ca="1" si="5"/>
        <v>0</v>
      </c>
      <c r="W162" s="506"/>
      <c r="X162" s="506"/>
      <c r="Y162" s="506"/>
      <c r="Z162" s="502" t="e">
        <f>VLOOKUP($C162,Model!$A$2:$D$22,2,FALSE)</f>
        <v>#N/A</v>
      </c>
      <c r="AA162" s="503" t="e">
        <f>(VLOOKUP($D162,Lookup!$C$4:$D$36,2,FALSE)/Lookup!$C$2)*VLOOKUP($C162,Model!$A$2:$E$22,5,FALSE)*VLOOKUP($C162,Model!$A$2:$G$22,7,FALSE)</f>
        <v>#N/A</v>
      </c>
      <c r="AB162" s="503" t="e">
        <f>(VLOOKUP($E162,Lookup!$F$4:$G$8,2,FALSE)/Lookup!$F$2)*VLOOKUP($C162,Model!$A$2:$E$22,5,FALSE)*VLOOKUP($C162,Model!$A$2:$H$22,8,FALSE)</f>
        <v>#N/A</v>
      </c>
      <c r="AC162" s="503" t="e">
        <f>(VLOOKUP($F162,Lookup!$H$4:$I$26,2,FALSE)/Lookup!$H$2)*VLOOKUP($C162,Model!$A$2:$E$22,5,FALSE)*VLOOKUP($C162,Model!$A$2:$I$22,9,FALSE)</f>
        <v>#N/A</v>
      </c>
      <c r="AD162" s="503" t="e">
        <f>(VLOOKUP($G162,Lookup!$J$4:$K$34,2,FALSE)/Lookup!$J$2)*VLOOKUP($C162,Model!$A$2:$E$22,5,FALSE)*VLOOKUP($C162,Model!$A$2:$J$22,10,FALSE)</f>
        <v>#N/A</v>
      </c>
      <c r="AE162" s="503" t="e">
        <f>(VLOOKUP($H162,Lookup!$L$4:$M$15,2,FALSE)/Lookup!$L$2)*VLOOKUP($C162,Model!$A$2:$E$22,5,FALSE)*VLOOKUP($C162,Model!$A$2:$K$22,11,FALSE)</f>
        <v>#N/A</v>
      </c>
      <c r="AF162" s="503" t="e">
        <f ca="1">_xlfn.SWITCH(VLOOKUP($C162,Model!$A$2:$F$22,6,FALSE),8,(VLOOKUP($I162,Lookup!$N$17:$O$24,2,FALSE)/Lookup!$L$2)*VLOOKUP($C162,Model!$A$2:$E$22,5,FALSE)*VLOOKUP($C162,Model!$A$2:$K$22,11,FALSE),(VLOOKUP($I162,Lookup!$N$4:$O$15,2,FALSE)/Lookup!$L$2)*VLOOKUP($C162,Model!$A$2:$E$22,5,FALSE)*VLOOKUP($C162,Model!$A$2:$K$22,11,FALSE))</f>
        <v>#NAME?</v>
      </c>
      <c r="AG162" s="503" t="e">
        <f>(VLOOKUP($J162,Lookup!$P$4:$Q$15,2,FALSE)/Lookup!$P$2)*VLOOKUP($C162,Model!$A$2:$E$22,5,FALSE)*VLOOKUP($C162,Model!$A$2:$L$22,12,FALSE)</f>
        <v>#N/A</v>
      </c>
      <c r="AH162" s="503" t="e">
        <f ca="1">_xlfn.SWITCH(VLOOKUP($C162,Model!$A$2:$F$22,6,FALSE),8,(VLOOKUP($K162,Lookup!$R$15:$S$23,2,FALSE)/Lookup!$R$2)*VLOOKUP($C162,Model!$A$2:$E$22,5,FALSE)*VLOOKUP($C162,Model!$A$2:$M$22,13,FALSE),(VLOOKUP($K162,Lookup!$R$4:$S$12,2,FALSE)/Lookup!$R$2)*VLOOKUP($C162,Model!$A$2:$E$22,5,FALSE)*VLOOKUP($C162,Model!$A$2:$M$22,13,FALSE))</f>
        <v>#NAME?</v>
      </c>
      <c r="AI162" s="503" t="e">
        <f>(VLOOKUP($L162,Lookup!$V$4:$W$12,2,FALSE)/Lookup!$V$2)*VLOOKUP($C162,Model!$A$2:$E$22,5,FALSE)*VLOOKUP($C162,Model!$A$2:$N$22,14,FALSE)</f>
        <v>#N/A</v>
      </c>
      <c r="AJ162" s="503" t="e">
        <f>(VLOOKUP($M162,Lookup!$X$4:$Y$10,2,FALSE)/Lookup!$X$2)*VLOOKUP($C162,Model!$A$2:$E$22,5,FALSE)*VLOOKUP($C162,Model!$A$2:$O$22,15,FALSE)</f>
        <v>#N/A</v>
      </c>
      <c r="AK162" s="503" t="e">
        <f>(VLOOKUP($N162,Lookup!$Z$4:$AA$13,2,FALSE)/Lookup!$Z$2)*VLOOKUP($C162,Model!$A$2:$E$22,5,FALSE)*VLOOKUP($C162,Model!$A$2:$P$22,16,FALSE)</f>
        <v>#N/A</v>
      </c>
      <c r="AL162" s="503" t="e">
        <f>(VLOOKUP($O162,Lookup!$AB$4:$AC$13,2,FALSE)/Lookup!$AB$2)*VLOOKUP($C162,Model!$A$2:$E$22,5,FALSE)*VLOOKUP($C162,Model!$A$2:$Q$22,17,FALSE)</f>
        <v>#N/A</v>
      </c>
      <c r="AM162" s="503" t="e">
        <f>(VLOOKUP($P162,Lookup!$T$4:$U$8,2,FALSE)/Lookup!$T$2)*VLOOKUP($C162,Model!$A$2:$E$22,5,FALSE)*VLOOKUP($C162,Model!$A$2:$R$22,18,FALSE)</f>
        <v>#N/A</v>
      </c>
      <c r="AN162" s="503" t="e">
        <f>(VLOOKUP($Q162,Lookup!$AD$4:$AE$13,2,FALSE)/Lookup!$AD$2)*VLOOKUP($C162,Model!$A$2:$E$22,5,FALSE)*VLOOKUP($C162,Model!$A$2:$S$22,19,FALSE)</f>
        <v>#N/A</v>
      </c>
      <c r="AO162" s="503" t="e">
        <f>(VLOOKUP($R162,Lookup!$AF$4:$AG$8,2,FALSE)/Lookup!$AF$2)*VLOOKUP($C162,Model!$A$2:$E$22,5,FALSE)*VLOOKUP($C162,Model!$A$2:$T$22,20,FALSE)</f>
        <v>#N/A</v>
      </c>
      <c r="AP162" s="503" t="e">
        <f>(VLOOKUP($S162,Lookup!$AH$4:$AI$9,2,FALSE)/Lookup!$AH$2)*VLOOKUP($C162,Model!$A$2:$E$22,5,FALSE)*VLOOKUP($C162,Model!$A$2:$U$22,21,FALSE)</f>
        <v>#N/A</v>
      </c>
      <c r="AQ162" s="503" t="e">
        <f>(VLOOKUP($T162,Lookup!$AJ$4:$AK$12,2,FALSE)/Lookup!$AJ$2)*VLOOKUP($C162,Model!$A$2:$E$22,5,FALSE)*VLOOKUP($C162,Model!$A$2:$V$22,22,FALSE)</f>
        <v>#N/A</v>
      </c>
    </row>
    <row r="163" spans="1:43" x14ac:dyDescent="0.25">
      <c r="A163" s="69"/>
      <c r="B163" s="69"/>
      <c r="C163" s="69"/>
      <c r="D163" s="69"/>
      <c r="E163" s="69"/>
      <c r="F163" s="69"/>
      <c r="G163" s="69"/>
      <c r="H163" s="69"/>
      <c r="I163" s="70"/>
      <c r="J163" s="69"/>
      <c r="K163" s="69"/>
      <c r="L163" s="69"/>
      <c r="M163" s="69"/>
      <c r="N163" s="69"/>
      <c r="O163" s="72"/>
      <c r="P163" s="69"/>
      <c r="Q163" s="69"/>
      <c r="R163" s="69"/>
      <c r="S163" s="69"/>
      <c r="T163" s="69"/>
      <c r="U163" s="503">
        <f t="shared" ca="1" si="6"/>
        <v>0</v>
      </c>
      <c r="V163" s="508">
        <f t="shared" ca="1" si="5"/>
        <v>0</v>
      </c>
      <c r="W163" s="506"/>
      <c r="X163" s="506"/>
      <c r="Y163" s="506"/>
      <c r="Z163" s="502" t="e">
        <f>VLOOKUP($C163,Model!$A$2:$D$22,2,FALSE)</f>
        <v>#N/A</v>
      </c>
      <c r="AA163" s="503" t="e">
        <f>(VLOOKUP($D163,Lookup!$C$4:$D$36,2,FALSE)/Lookup!$C$2)*VLOOKUP($C163,Model!$A$2:$E$22,5,FALSE)*VLOOKUP($C163,Model!$A$2:$G$22,7,FALSE)</f>
        <v>#N/A</v>
      </c>
      <c r="AB163" s="503" t="e">
        <f>(VLOOKUP($E163,Lookup!$F$4:$G$8,2,FALSE)/Lookup!$F$2)*VLOOKUP($C163,Model!$A$2:$E$22,5,FALSE)*VLOOKUP($C163,Model!$A$2:$H$22,8,FALSE)</f>
        <v>#N/A</v>
      </c>
      <c r="AC163" s="503" t="e">
        <f>(VLOOKUP($F163,Lookup!$H$4:$I$26,2,FALSE)/Lookup!$H$2)*VLOOKUP($C163,Model!$A$2:$E$22,5,FALSE)*VLOOKUP($C163,Model!$A$2:$I$22,9,FALSE)</f>
        <v>#N/A</v>
      </c>
      <c r="AD163" s="503" t="e">
        <f>(VLOOKUP($G163,Lookup!$J$4:$K$34,2,FALSE)/Lookup!$J$2)*VLOOKUP($C163,Model!$A$2:$E$22,5,FALSE)*VLOOKUP($C163,Model!$A$2:$J$22,10,FALSE)</f>
        <v>#N/A</v>
      </c>
      <c r="AE163" s="503" t="e">
        <f>(VLOOKUP($H163,Lookup!$L$4:$M$15,2,FALSE)/Lookup!$L$2)*VLOOKUP($C163,Model!$A$2:$E$22,5,FALSE)*VLOOKUP($C163,Model!$A$2:$K$22,11,FALSE)</f>
        <v>#N/A</v>
      </c>
      <c r="AF163" s="503" t="e">
        <f ca="1">_xlfn.SWITCH(VLOOKUP($C163,Model!$A$2:$F$22,6,FALSE),8,(VLOOKUP($I163,Lookup!$N$17:$O$24,2,FALSE)/Lookup!$L$2)*VLOOKUP($C163,Model!$A$2:$E$22,5,FALSE)*VLOOKUP($C163,Model!$A$2:$K$22,11,FALSE),(VLOOKUP($I163,Lookup!$N$4:$O$15,2,FALSE)/Lookup!$L$2)*VLOOKUP($C163,Model!$A$2:$E$22,5,FALSE)*VLOOKUP($C163,Model!$A$2:$K$22,11,FALSE))</f>
        <v>#NAME?</v>
      </c>
      <c r="AG163" s="503" t="e">
        <f>(VLOOKUP($J163,Lookup!$P$4:$Q$15,2,FALSE)/Lookup!$P$2)*VLOOKUP($C163,Model!$A$2:$E$22,5,FALSE)*VLOOKUP($C163,Model!$A$2:$L$22,12,FALSE)</f>
        <v>#N/A</v>
      </c>
      <c r="AH163" s="503" t="e">
        <f ca="1">_xlfn.SWITCH(VLOOKUP($C163,Model!$A$2:$F$22,6,FALSE),8,(VLOOKUP($K163,Lookup!$R$15:$S$23,2,FALSE)/Lookup!$R$2)*VLOOKUP($C163,Model!$A$2:$E$22,5,FALSE)*VLOOKUP($C163,Model!$A$2:$M$22,13,FALSE),(VLOOKUP($K163,Lookup!$R$4:$S$12,2,FALSE)/Lookup!$R$2)*VLOOKUP($C163,Model!$A$2:$E$22,5,FALSE)*VLOOKUP($C163,Model!$A$2:$M$22,13,FALSE))</f>
        <v>#NAME?</v>
      </c>
      <c r="AI163" s="503" t="e">
        <f>(VLOOKUP($L163,Lookup!$V$4:$W$12,2,FALSE)/Lookup!$V$2)*VLOOKUP($C163,Model!$A$2:$E$22,5,FALSE)*VLOOKUP($C163,Model!$A$2:$N$22,14,FALSE)</f>
        <v>#N/A</v>
      </c>
      <c r="AJ163" s="503" t="e">
        <f>(VLOOKUP($M163,Lookup!$X$4:$Y$10,2,FALSE)/Lookup!$X$2)*VLOOKUP($C163,Model!$A$2:$E$22,5,FALSE)*VLOOKUP($C163,Model!$A$2:$O$22,15,FALSE)</f>
        <v>#N/A</v>
      </c>
      <c r="AK163" s="503" t="e">
        <f>(VLOOKUP($N163,Lookup!$Z$4:$AA$13,2,FALSE)/Lookup!$Z$2)*VLOOKUP($C163,Model!$A$2:$E$22,5,FALSE)*VLOOKUP($C163,Model!$A$2:$P$22,16,FALSE)</f>
        <v>#N/A</v>
      </c>
      <c r="AL163" s="503" t="e">
        <f>(VLOOKUP($O163,Lookup!$AB$4:$AC$13,2,FALSE)/Lookup!$AB$2)*VLOOKUP($C163,Model!$A$2:$E$22,5,FALSE)*VLOOKUP($C163,Model!$A$2:$Q$22,17,FALSE)</f>
        <v>#N/A</v>
      </c>
      <c r="AM163" s="503" t="e">
        <f>(VLOOKUP($P163,Lookup!$T$4:$U$8,2,FALSE)/Lookup!$T$2)*VLOOKUP($C163,Model!$A$2:$E$22,5,FALSE)*VLOOKUP($C163,Model!$A$2:$R$22,18,FALSE)</f>
        <v>#N/A</v>
      </c>
      <c r="AN163" s="503" t="e">
        <f>(VLOOKUP($Q163,Lookup!$AD$4:$AE$13,2,FALSE)/Lookup!$AD$2)*VLOOKUP($C163,Model!$A$2:$E$22,5,FALSE)*VLOOKUP($C163,Model!$A$2:$S$22,19,FALSE)</f>
        <v>#N/A</v>
      </c>
      <c r="AO163" s="503" t="e">
        <f>(VLOOKUP($R163,Lookup!$AF$4:$AG$8,2,FALSE)/Lookup!$AF$2)*VLOOKUP($C163,Model!$A$2:$E$22,5,FALSE)*VLOOKUP($C163,Model!$A$2:$T$22,20,FALSE)</f>
        <v>#N/A</v>
      </c>
      <c r="AP163" s="503" t="e">
        <f>(VLOOKUP($S163,Lookup!$AH$4:$AI$9,2,FALSE)/Lookup!$AH$2)*VLOOKUP($C163,Model!$A$2:$E$22,5,FALSE)*VLOOKUP($C163,Model!$A$2:$U$22,21,FALSE)</f>
        <v>#N/A</v>
      </c>
      <c r="AQ163" s="503" t="e">
        <f>(VLOOKUP($T163,Lookup!$AJ$4:$AK$12,2,FALSE)/Lookup!$AJ$2)*VLOOKUP($C163,Model!$A$2:$E$22,5,FALSE)*VLOOKUP($C163,Model!$A$2:$V$22,22,FALSE)</f>
        <v>#N/A</v>
      </c>
    </row>
    <row r="164" spans="1:43" x14ac:dyDescent="0.25">
      <c r="A164" s="69"/>
      <c r="B164" s="69"/>
      <c r="C164" s="69"/>
      <c r="D164" s="69"/>
      <c r="E164" s="69"/>
      <c r="F164" s="69"/>
      <c r="G164" s="69"/>
      <c r="H164" s="69"/>
      <c r="I164" s="70"/>
      <c r="J164" s="69"/>
      <c r="K164" s="69"/>
      <c r="L164" s="69"/>
      <c r="M164" s="69"/>
      <c r="N164" s="69"/>
      <c r="O164" s="72"/>
      <c r="P164" s="69"/>
      <c r="Q164" s="69"/>
      <c r="R164" s="69"/>
      <c r="S164" s="69"/>
      <c r="T164" s="69"/>
      <c r="U164" s="503">
        <f t="shared" ca="1" si="6"/>
        <v>0</v>
      </c>
      <c r="V164" s="508">
        <f t="shared" ca="1" si="5"/>
        <v>0</v>
      </c>
      <c r="W164" s="506"/>
      <c r="X164" s="506"/>
      <c r="Y164" s="506"/>
      <c r="Z164" s="502" t="e">
        <f>VLOOKUP($C164,Model!$A$2:$D$22,2,FALSE)</f>
        <v>#N/A</v>
      </c>
      <c r="AA164" s="503" t="e">
        <f>(VLOOKUP($D164,Lookup!$C$4:$D$36,2,FALSE)/Lookup!$C$2)*VLOOKUP($C164,Model!$A$2:$E$22,5,FALSE)*VLOOKUP($C164,Model!$A$2:$G$22,7,FALSE)</f>
        <v>#N/A</v>
      </c>
      <c r="AB164" s="503" t="e">
        <f>(VLOOKUP($E164,Lookup!$F$4:$G$8,2,FALSE)/Lookup!$F$2)*VLOOKUP($C164,Model!$A$2:$E$22,5,FALSE)*VLOOKUP($C164,Model!$A$2:$H$22,8,FALSE)</f>
        <v>#N/A</v>
      </c>
      <c r="AC164" s="503" t="e">
        <f>(VLOOKUP($F164,Lookup!$H$4:$I$26,2,FALSE)/Lookup!$H$2)*VLOOKUP($C164,Model!$A$2:$E$22,5,FALSE)*VLOOKUP($C164,Model!$A$2:$I$22,9,FALSE)</f>
        <v>#N/A</v>
      </c>
      <c r="AD164" s="503" t="e">
        <f>(VLOOKUP($G164,Lookup!$J$4:$K$34,2,FALSE)/Lookup!$J$2)*VLOOKUP($C164,Model!$A$2:$E$22,5,FALSE)*VLOOKUP($C164,Model!$A$2:$J$22,10,FALSE)</f>
        <v>#N/A</v>
      </c>
      <c r="AE164" s="503" t="e">
        <f>(VLOOKUP($H164,Lookup!$L$4:$M$15,2,FALSE)/Lookup!$L$2)*VLOOKUP($C164,Model!$A$2:$E$22,5,FALSE)*VLOOKUP($C164,Model!$A$2:$K$22,11,FALSE)</f>
        <v>#N/A</v>
      </c>
      <c r="AF164" s="503" t="e">
        <f ca="1">_xlfn.SWITCH(VLOOKUP($C164,Model!$A$2:$F$22,6,FALSE),8,(VLOOKUP($I164,Lookup!$N$17:$O$24,2,FALSE)/Lookup!$L$2)*VLOOKUP($C164,Model!$A$2:$E$22,5,FALSE)*VLOOKUP($C164,Model!$A$2:$K$22,11,FALSE),(VLOOKUP($I164,Lookup!$N$4:$O$15,2,FALSE)/Lookup!$L$2)*VLOOKUP($C164,Model!$A$2:$E$22,5,FALSE)*VLOOKUP($C164,Model!$A$2:$K$22,11,FALSE))</f>
        <v>#NAME?</v>
      </c>
      <c r="AG164" s="503" t="e">
        <f>(VLOOKUP($J164,Lookup!$P$4:$Q$15,2,FALSE)/Lookup!$P$2)*VLOOKUP($C164,Model!$A$2:$E$22,5,FALSE)*VLOOKUP($C164,Model!$A$2:$L$22,12,FALSE)</f>
        <v>#N/A</v>
      </c>
      <c r="AH164" s="503" t="e">
        <f ca="1">_xlfn.SWITCH(VLOOKUP($C164,Model!$A$2:$F$22,6,FALSE),8,(VLOOKUP($K164,Lookup!$R$15:$S$23,2,FALSE)/Lookup!$R$2)*VLOOKUP($C164,Model!$A$2:$E$22,5,FALSE)*VLOOKUP($C164,Model!$A$2:$M$22,13,FALSE),(VLOOKUP($K164,Lookup!$R$4:$S$12,2,FALSE)/Lookup!$R$2)*VLOOKUP($C164,Model!$A$2:$E$22,5,FALSE)*VLOOKUP($C164,Model!$A$2:$M$22,13,FALSE))</f>
        <v>#NAME?</v>
      </c>
      <c r="AI164" s="503" t="e">
        <f>(VLOOKUP($L164,Lookup!$V$4:$W$12,2,FALSE)/Lookup!$V$2)*VLOOKUP($C164,Model!$A$2:$E$22,5,FALSE)*VLOOKUP($C164,Model!$A$2:$N$22,14,FALSE)</f>
        <v>#N/A</v>
      </c>
      <c r="AJ164" s="503" t="e">
        <f>(VLOOKUP($M164,Lookup!$X$4:$Y$10,2,FALSE)/Lookup!$X$2)*VLOOKUP($C164,Model!$A$2:$E$22,5,FALSE)*VLOOKUP($C164,Model!$A$2:$O$22,15,FALSE)</f>
        <v>#N/A</v>
      </c>
      <c r="AK164" s="503" t="e">
        <f>(VLOOKUP($N164,Lookup!$Z$4:$AA$13,2,FALSE)/Lookup!$Z$2)*VLOOKUP($C164,Model!$A$2:$E$22,5,FALSE)*VLOOKUP($C164,Model!$A$2:$P$22,16,FALSE)</f>
        <v>#N/A</v>
      </c>
      <c r="AL164" s="503" t="e">
        <f>(VLOOKUP($O164,Lookup!$AB$4:$AC$13,2,FALSE)/Lookup!$AB$2)*VLOOKUP($C164,Model!$A$2:$E$22,5,FALSE)*VLOOKUP($C164,Model!$A$2:$Q$22,17,FALSE)</f>
        <v>#N/A</v>
      </c>
      <c r="AM164" s="503" t="e">
        <f>(VLOOKUP($P164,Lookup!$T$4:$U$8,2,FALSE)/Lookup!$T$2)*VLOOKUP($C164,Model!$A$2:$E$22,5,FALSE)*VLOOKUP($C164,Model!$A$2:$R$22,18,FALSE)</f>
        <v>#N/A</v>
      </c>
      <c r="AN164" s="503" t="e">
        <f>(VLOOKUP($Q164,Lookup!$AD$4:$AE$13,2,FALSE)/Lookup!$AD$2)*VLOOKUP($C164,Model!$A$2:$E$22,5,FALSE)*VLOOKUP($C164,Model!$A$2:$S$22,19,FALSE)</f>
        <v>#N/A</v>
      </c>
      <c r="AO164" s="503" t="e">
        <f>(VLOOKUP($R164,Lookup!$AF$4:$AG$8,2,FALSE)/Lookup!$AF$2)*VLOOKUP($C164,Model!$A$2:$E$22,5,FALSE)*VLOOKUP($C164,Model!$A$2:$T$22,20,FALSE)</f>
        <v>#N/A</v>
      </c>
      <c r="AP164" s="503" t="e">
        <f>(VLOOKUP($S164,Lookup!$AH$4:$AI$9,2,FALSE)/Lookup!$AH$2)*VLOOKUP($C164,Model!$A$2:$E$22,5,FALSE)*VLOOKUP($C164,Model!$A$2:$U$22,21,FALSE)</f>
        <v>#N/A</v>
      </c>
      <c r="AQ164" s="503" t="e">
        <f>(VLOOKUP($T164,Lookup!$AJ$4:$AK$12,2,FALSE)/Lookup!$AJ$2)*VLOOKUP($C164,Model!$A$2:$E$22,5,FALSE)*VLOOKUP($C164,Model!$A$2:$V$22,22,FALSE)</f>
        <v>#N/A</v>
      </c>
    </row>
    <row r="165" spans="1:43" x14ac:dyDescent="0.25">
      <c r="A165" s="69"/>
      <c r="B165" s="69"/>
      <c r="C165" s="69"/>
      <c r="D165" s="69"/>
      <c r="E165" s="69"/>
      <c r="F165" s="69"/>
      <c r="G165" s="69"/>
      <c r="H165" s="69"/>
      <c r="I165" s="70"/>
      <c r="J165" s="69"/>
      <c r="K165" s="69"/>
      <c r="L165" s="69"/>
      <c r="M165" s="69"/>
      <c r="N165" s="69"/>
      <c r="O165" s="72"/>
      <c r="P165" s="69"/>
      <c r="Q165" s="69"/>
      <c r="R165" s="69"/>
      <c r="S165" s="69"/>
      <c r="T165" s="69"/>
      <c r="U165" s="503">
        <f t="shared" ca="1" si="6"/>
        <v>0</v>
      </c>
      <c r="V165" s="508">
        <f t="shared" ca="1" si="5"/>
        <v>0</v>
      </c>
      <c r="W165" s="506"/>
      <c r="X165" s="506"/>
      <c r="Y165" s="506"/>
      <c r="Z165" s="502" t="e">
        <f>VLOOKUP($C165,Model!$A$2:$D$22,2,FALSE)</f>
        <v>#N/A</v>
      </c>
      <c r="AA165" s="503" t="e">
        <f>(VLOOKUP($D165,Lookup!$C$4:$D$36,2,FALSE)/Lookup!$C$2)*VLOOKUP($C165,Model!$A$2:$E$22,5,FALSE)*VLOOKUP($C165,Model!$A$2:$G$22,7,FALSE)</f>
        <v>#N/A</v>
      </c>
      <c r="AB165" s="503" t="e">
        <f>(VLOOKUP($E165,Lookup!$F$4:$G$8,2,FALSE)/Lookup!$F$2)*VLOOKUP($C165,Model!$A$2:$E$22,5,FALSE)*VLOOKUP($C165,Model!$A$2:$H$22,8,FALSE)</f>
        <v>#N/A</v>
      </c>
      <c r="AC165" s="503" t="e">
        <f>(VLOOKUP($F165,Lookup!$H$4:$I$26,2,FALSE)/Lookup!$H$2)*VLOOKUP($C165,Model!$A$2:$E$22,5,FALSE)*VLOOKUP($C165,Model!$A$2:$I$22,9,FALSE)</f>
        <v>#N/A</v>
      </c>
      <c r="AD165" s="503" t="e">
        <f>(VLOOKUP($G165,Lookup!$J$4:$K$34,2,FALSE)/Lookup!$J$2)*VLOOKUP($C165,Model!$A$2:$E$22,5,FALSE)*VLOOKUP($C165,Model!$A$2:$J$22,10,FALSE)</f>
        <v>#N/A</v>
      </c>
      <c r="AE165" s="503" t="e">
        <f>(VLOOKUP($H165,Lookup!$L$4:$M$15,2,FALSE)/Lookup!$L$2)*VLOOKUP($C165,Model!$A$2:$E$22,5,FALSE)*VLOOKUP($C165,Model!$A$2:$K$22,11,FALSE)</f>
        <v>#N/A</v>
      </c>
      <c r="AF165" s="503" t="e">
        <f ca="1">_xlfn.SWITCH(VLOOKUP($C165,Model!$A$2:$F$22,6,FALSE),8,(VLOOKUP($I165,Lookup!$N$17:$O$24,2,FALSE)/Lookup!$L$2)*VLOOKUP($C165,Model!$A$2:$E$22,5,FALSE)*VLOOKUP($C165,Model!$A$2:$K$22,11,FALSE),(VLOOKUP($I165,Lookup!$N$4:$O$15,2,FALSE)/Lookup!$L$2)*VLOOKUP($C165,Model!$A$2:$E$22,5,FALSE)*VLOOKUP($C165,Model!$A$2:$K$22,11,FALSE))</f>
        <v>#NAME?</v>
      </c>
      <c r="AG165" s="503" t="e">
        <f>(VLOOKUP($J165,Lookup!$P$4:$Q$15,2,FALSE)/Lookup!$P$2)*VLOOKUP($C165,Model!$A$2:$E$22,5,FALSE)*VLOOKUP($C165,Model!$A$2:$L$22,12,FALSE)</f>
        <v>#N/A</v>
      </c>
      <c r="AH165" s="503" t="e">
        <f ca="1">_xlfn.SWITCH(VLOOKUP($C165,Model!$A$2:$F$22,6,FALSE),8,(VLOOKUP($K165,Lookup!$R$15:$S$23,2,FALSE)/Lookup!$R$2)*VLOOKUP($C165,Model!$A$2:$E$22,5,FALSE)*VLOOKUP($C165,Model!$A$2:$M$22,13,FALSE),(VLOOKUP($K165,Lookup!$R$4:$S$12,2,FALSE)/Lookup!$R$2)*VLOOKUP($C165,Model!$A$2:$E$22,5,FALSE)*VLOOKUP($C165,Model!$A$2:$M$22,13,FALSE))</f>
        <v>#NAME?</v>
      </c>
      <c r="AI165" s="503" t="e">
        <f>(VLOOKUP($L165,Lookup!$V$4:$W$12,2,FALSE)/Lookup!$V$2)*VLOOKUP($C165,Model!$A$2:$E$22,5,FALSE)*VLOOKUP($C165,Model!$A$2:$N$22,14,FALSE)</f>
        <v>#N/A</v>
      </c>
      <c r="AJ165" s="503" t="e">
        <f>(VLOOKUP($M165,Lookup!$X$4:$Y$10,2,FALSE)/Lookup!$X$2)*VLOOKUP($C165,Model!$A$2:$E$22,5,FALSE)*VLOOKUP($C165,Model!$A$2:$O$22,15,FALSE)</f>
        <v>#N/A</v>
      </c>
      <c r="AK165" s="503" t="e">
        <f>(VLOOKUP($N165,Lookup!$Z$4:$AA$13,2,FALSE)/Lookup!$Z$2)*VLOOKUP($C165,Model!$A$2:$E$22,5,FALSE)*VLOOKUP($C165,Model!$A$2:$P$22,16,FALSE)</f>
        <v>#N/A</v>
      </c>
      <c r="AL165" s="503" t="e">
        <f>(VLOOKUP($O165,Lookup!$AB$4:$AC$13,2,FALSE)/Lookup!$AB$2)*VLOOKUP($C165,Model!$A$2:$E$22,5,FALSE)*VLOOKUP($C165,Model!$A$2:$Q$22,17,FALSE)</f>
        <v>#N/A</v>
      </c>
      <c r="AM165" s="503" t="e">
        <f>(VLOOKUP($P165,Lookup!$T$4:$U$8,2,FALSE)/Lookup!$T$2)*VLOOKUP($C165,Model!$A$2:$E$22,5,FALSE)*VLOOKUP($C165,Model!$A$2:$R$22,18,FALSE)</f>
        <v>#N/A</v>
      </c>
      <c r="AN165" s="503" t="e">
        <f>(VLOOKUP($Q165,Lookup!$AD$4:$AE$13,2,FALSE)/Lookup!$AD$2)*VLOOKUP($C165,Model!$A$2:$E$22,5,FALSE)*VLOOKUP($C165,Model!$A$2:$S$22,19,FALSE)</f>
        <v>#N/A</v>
      </c>
      <c r="AO165" s="503" t="e">
        <f>(VLOOKUP($R165,Lookup!$AF$4:$AG$8,2,FALSE)/Lookup!$AF$2)*VLOOKUP($C165,Model!$A$2:$E$22,5,FALSE)*VLOOKUP($C165,Model!$A$2:$T$22,20,FALSE)</f>
        <v>#N/A</v>
      </c>
      <c r="AP165" s="503" t="e">
        <f>(VLOOKUP($S165,Lookup!$AH$4:$AI$9,2,FALSE)/Lookup!$AH$2)*VLOOKUP($C165,Model!$A$2:$E$22,5,FALSE)*VLOOKUP($C165,Model!$A$2:$U$22,21,FALSE)</f>
        <v>#N/A</v>
      </c>
      <c r="AQ165" s="503" t="e">
        <f>(VLOOKUP($T165,Lookup!$AJ$4:$AK$12,2,FALSE)/Lookup!$AJ$2)*VLOOKUP($C165,Model!$A$2:$E$22,5,FALSE)*VLOOKUP($C165,Model!$A$2:$V$22,22,FALSE)</f>
        <v>#N/A</v>
      </c>
    </row>
    <row r="166" spans="1:43" x14ac:dyDescent="0.25">
      <c r="A166" s="69"/>
      <c r="B166" s="69"/>
      <c r="C166" s="69"/>
      <c r="D166" s="69"/>
      <c r="E166" s="69"/>
      <c r="F166" s="69"/>
      <c r="G166" s="69"/>
      <c r="H166" s="69"/>
      <c r="I166" s="70"/>
      <c r="J166" s="69"/>
      <c r="K166" s="69"/>
      <c r="L166" s="69"/>
      <c r="M166" s="69"/>
      <c r="N166" s="69"/>
      <c r="O166" s="72"/>
      <c r="P166" s="69"/>
      <c r="Q166" s="69"/>
      <c r="R166" s="69"/>
      <c r="S166" s="69"/>
      <c r="T166" s="69"/>
      <c r="U166" s="503">
        <f t="shared" ca="1" si="6"/>
        <v>0</v>
      </c>
      <c r="V166" s="508">
        <f t="shared" ca="1" si="5"/>
        <v>0</v>
      </c>
      <c r="W166" s="506"/>
      <c r="X166" s="506"/>
      <c r="Y166" s="506"/>
      <c r="Z166" s="502" t="e">
        <f>VLOOKUP($C166,Model!$A$2:$D$22,2,FALSE)</f>
        <v>#N/A</v>
      </c>
      <c r="AA166" s="503" t="e">
        <f>(VLOOKUP($D166,Lookup!$C$4:$D$36,2,FALSE)/Lookup!$C$2)*VLOOKUP($C166,Model!$A$2:$E$22,5,FALSE)*VLOOKUP($C166,Model!$A$2:$G$22,7,FALSE)</f>
        <v>#N/A</v>
      </c>
      <c r="AB166" s="503" t="e">
        <f>(VLOOKUP($E166,Lookup!$F$4:$G$8,2,FALSE)/Lookup!$F$2)*VLOOKUP($C166,Model!$A$2:$E$22,5,FALSE)*VLOOKUP($C166,Model!$A$2:$H$22,8,FALSE)</f>
        <v>#N/A</v>
      </c>
      <c r="AC166" s="503" t="e">
        <f>(VLOOKUP($F166,Lookup!$H$4:$I$26,2,FALSE)/Lookup!$H$2)*VLOOKUP($C166,Model!$A$2:$E$22,5,FALSE)*VLOOKUP($C166,Model!$A$2:$I$22,9,FALSE)</f>
        <v>#N/A</v>
      </c>
      <c r="AD166" s="503" t="e">
        <f>(VLOOKUP($G166,Lookup!$J$4:$K$34,2,FALSE)/Lookup!$J$2)*VLOOKUP($C166,Model!$A$2:$E$22,5,FALSE)*VLOOKUP($C166,Model!$A$2:$J$22,10,FALSE)</f>
        <v>#N/A</v>
      </c>
      <c r="AE166" s="503" t="e">
        <f>(VLOOKUP($H166,Lookup!$L$4:$M$15,2,FALSE)/Lookup!$L$2)*VLOOKUP($C166,Model!$A$2:$E$22,5,FALSE)*VLOOKUP($C166,Model!$A$2:$K$22,11,FALSE)</f>
        <v>#N/A</v>
      </c>
      <c r="AF166" s="503" t="e">
        <f ca="1">_xlfn.SWITCH(VLOOKUP($C166,Model!$A$2:$F$22,6,FALSE),8,(VLOOKUP($I166,Lookup!$N$17:$O$24,2,FALSE)/Lookup!$L$2)*VLOOKUP($C166,Model!$A$2:$E$22,5,FALSE)*VLOOKUP($C166,Model!$A$2:$K$22,11,FALSE),(VLOOKUP($I166,Lookup!$N$4:$O$15,2,FALSE)/Lookup!$L$2)*VLOOKUP($C166,Model!$A$2:$E$22,5,FALSE)*VLOOKUP($C166,Model!$A$2:$K$22,11,FALSE))</f>
        <v>#NAME?</v>
      </c>
      <c r="AG166" s="503" t="e">
        <f>(VLOOKUP($J166,Lookup!$P$4:$Q$15,2,FALSE)/Lookup!$P$2)*VLOOKUP($C166,Model!$A$2:$E$22,5,FALSE)*VLOOKUP($C166,Model!$A$2:$L$22,12,FALSE)</f>
        <v>#N/A</v>
      </c>
      <c r="AH166" s="503" t="e">
        <f ca="1">_xlfn.SWITCH(VLOOKUP($C166,Model!$A$2:$F$22,6,FALSE),8,(VLOOKUP($K166,Lookup!$R$15:$S$23,2,FALSE)/Lookup!$R$2)*VLOOKUP($C166,Model!$A$2:$E$22,5,FALSE)*VLOOKUP($C166,Model!$A$2:$M$22,13,FALSE),(VLOOKUP($K166,Lookup!$R$4:$S$12,2,FALSE)/Lookup!$R$2)*VLOOKUP($C166,Model!$A$2:$E$22,5,FALSE)*VLOOKUP($C166,Model!$A$2:$M$22,13,FALSE))</f>
        <v>#NAME?</v>
      </c>
      <c r="AI166" s="503" t="e">
        <f>(VLOOKUP($L166,Lookup!$V$4:$W$12,2,FALSE)/Lookup!$V$2)*VLOOKUP($C166,Model!$A$2:$E$22,5,FALSE)*VLOOKUP($C166,Model!$A$2:$N$22,14,FALSE)</f>
        <v>#N/A</v>
      </c>
      <c r="AJ166" s="503" t="e">
        <f>(VLOOKUP($M166,Lookup!$X$4:$Y$10,2,FALSE)/Lookup!$X$2)*VLOOKUP($C166,Model!$A$2:$E$22,5,FALSE)*VLOOKUP($C166,Model!$A$2:$O$22,15,FALSE)</f>
        <v>#N/A</v>
      </c>
      <c r="AK166" s="503" t="e">
        <f>(VLOOKUP($N166,Lookup!$Z$4:$AA$13,2,FALSE)/Lookup!$Z$2)*VLOOKUP($C166,Model!$A$2:$E$22,5,FALSE)*VLOOKUP($C166,Model!$A$2:$P$22,16,FALSE)</f>
        <v>#N/A</v>
      </c>
      <c r="AL166" s="503" t="e">
        <f>(VLOOKUP($O166,Lookup!$AB$4:$AC$13,2,FALSE)/Lookup!$AB$2)*VLOOKUP($C166,Model!$A$2:$E$22,5,FALSE)*VLOOKUP($C166,Model!$A$2:$Q$22,17,FALSE)</f>
        <v>#N/A</v>
      </c>
      <c r="AM166" s="503" t="e">
        <f>(VLOOKUP($P166,Lookup!$T$4:$U$8,2,FALSE)/Lookup!$T$2)*VLOOKUP($C166,Model!$A$2:$E$22,5,FALSE)*VLOOKUP($C166,Model!$A$2:$R$22,18,FALSE)</f>
        <v>#N/A</v>
      </c>
      <c r="AN166" s="503" t="e">
        <f>(VLOOKUP($Q166,Lookup!$AD$4:$AE$13,2,FALSE)/Lookup!$AD$2)*VLOOKUP($C166,Model!$A$2:$E$22,5,FALSE)*VLOOKUP($C166,Model!$A$2:$S$22,19,FALSE)</f>
        <v>#N/A</v>
      </c>
      <c r="AO166" s="503" t="e">
        <f>(VLOOKUP($R166,Lookup!$AF$4:$AG$8,2,FALSE)/Lookup!$AF$2)*VLOOKUP($C166,Model!$A$2:$E$22,5,FALSE)*VLOOKUP($C166,Model!$A$2:$T$22,20,FALSE)</f>
        <v>#N/A</v>
      </c>
      <c r="AP166" s="503" t="e">
        <f>(VLOOKUP($S166,Lookup!$AH$4:$AI$9,2,FALSE)/Lookup!$AH$2)*VLOOKUP($C166,Model!$A$2:$E$22,5,FALSE)*VLOOKUP($C166,Model!$A$2:$U$22,21,FALSE)</f>
        <v>#N/A</v>
      </c>
      <c r="AQ166" s="503" t="e">
        <f>(VLOOKUP($T166,Lookup!$AJ$4:$AK$12,2,FALSE)/Lookup!$AJ$2)*VLOOKUP($C166,Model!$A$2:$E$22,5,FALSE)*VLOOKUP($C166,Model!$A$2:$V$22,22,FALSE)</f>
        <v>#N/A</v>
      </c>
    </row>
    <row r="167" spans="1:43" x14ac:dyDescent="0.25">
      <c r="A167" s="69"/>
      <c r="B167" s="69"/>
      <c r="C167" s="69"/>
      <c r="D167" s="69"/>
      <c r="E167" s="69"/>
      <c r="F167" s="69"/>
      <c r="G167" s="69"/>
      <c r="H167" s="69"/>
      <c r="I167" s="70"/>
      <c r="J167" s="69"/>
      <c r="K167" s="69"/>
      <c r="L167" s="69"/>
      <c r="M167" s="69"/>
      <c r="N167" s="69"/>
      <c r="O167" s="72"/>
      <c r="P167" s="69"/>
      <c r="Q167" s="69"/>
      <c r="R167" s="69"/>
      <c r="S167" s="69"/>
      <c r="T167" s="69"/>
      <c r="U167" s="503">
        <f t="shared" ca="1" si="6"/>
        <v>0</v>
      </c>
      <c r="V167" s="508">
        <f t="shared" ca="1" si="5"/>
        <v>0</v>
      </c>
      <c r="W167" s="506"/>
      <c r="X167" s="506"/>
      <c r="Y167" s="506"/>
      <c r="Z167" s="502" t="e">
        <f>VLOOKUP($C167,Model!$A$2:$D$22,2,FALSE)</f>
        <v>#N/A</v>
      </c>
      <c r="AA167" s="503" t="e">
        <f>(VLOOKUP($D167,Lookup!$C$4:$D$36,2,FALSE)/Lookup!$C$2)*VLOOKUP($C167,Model!$A$2:$E$22,5,FALSE)*VLOOKUP($C167,Model!$A$2:$G$22,7,FALSE)</f>
        <v>#N/A</v>
      </c>
      <c r="AB167" s="503" t="e">
        <f>(VLOOKUP($E167,Lookup!$F$4:$G$8,2,FALSE)/Lookup!$F$2)*VLOOKUP($C167,Model!$A$2:$E$22,5,FALSE)*VLOOKUP($C167,Model!$A$2:$H$22,8,FALSE)</f>
        <v>#N/A</v>
      </c>
      <c r="AC167" s="503" t="e">
        <f>(VLOOKUP($F167,Lookup!$H$4:$I$26,2,FALSE)/Lookup!$H$2)*VLOOKUP($C167,Model!$A$2:$E$22,5,FALSE)*VLOOKUP($C167,Model!$A$2:$I$22,9,FALSE)</f>
        <v>#N/A</v>
      </c>
      <c r="AD167" s="503" t="e">
        <f>(VLOOKUP($G167,Lookup!$J$4:$K$34,2,FALSE)/Lookup!$J$2)*VLOOKUP($C167,Model!$A$2:$E$22,5,FALSE)*VLOOKUP($C167,Model!$A$2:$J$22,10,FALSE)</f>
        <v>#N/A</v>
      </c>
      <c r="AE167" s="503" t="e">
        <f>(VLOOKUP($H167,Lookup!$L$4:$M$15,2,FALSE)/Lookup!$L$2)*VLOOKUP($C167,Model!$A$2:$E$22,5,FALSE)*VLOOKUP($C167,Model!$A$2:$K$22,11,FALSE)</f>
        <v>#N/A</v>
      </c>
      <c r="AF167" s="503" t="e">
        <f ca="1">_xlfn.SWITCH(VLOOKUP($C167,Model!$A$2:$F$22,6,FALSE),8,(VLOOKUP($I167,Lookup!$N$17:$O$24,2,FALSE)/Lookup!$L$2)*VLOOKUP($C167,Model!$A$2:$E$22,5,FALSE)*VLOOKUP($C167,Model!$A$2:$K$22,11,FALSE),(VLOOKUP($I167,Lookup!$N$4:$O$15,2,FALSE)/Lookup!$L$2)*VLOOKUP($C167,Model!$A$2:$E$22,5,FALSE)*VLOOKUP($C167,Model!$A$2:$K$22,11,FALSE))</f>
        <v>#NAME?</v>
      </c>
      <c r="AG167" s="503" t="e">
        <f>(VLOOKUP($J167,Lookup!$P$4:$Q$15,2,FALSE)/Lookup!$P$2)*VLOOKUP($C167,Model!$A$2:$E$22,5,FALSE)*VLOOKUP($C167,Model!$A$2:$L$22,12,FALSE)</f>
        <v>#N/A</v>
      </c>
      <c r="AH167" s="503" t="e">
        <f ca="1">_xlfn.SWITCH(VLOOKUP($C167,Model!$A$2:$F$22,6,FALSE),8,(VLOOKUP($K167,Lookup!$R$15:$S$23,2,FALSE)/Lookup!$R$2)*VLOOKUP($C167,Model!$A$2:$E$22,5,FALSE)*VLOOKUP($C167,Model!$A$2:$M$22,13,FALSE),(VLOOKUP($K167,Lookup!$R$4:$S$12,2,FALSE)/Lookup!$R$2)*VLOOKUP($C167,Model!$A$2:$E$22,5,FALSE)*VLOOKUP($C167,Model!$A$2:$M$22,13,FALSE))</f>
        <v>#NAME?</v>
      </c>
      <c r="AI167" s="503" t="e">
        <f>(VLOOKUP($L167,Lookup!$V$4:$W$12,2,FALSE)/Lookup!$V$2)*VLOOKUP($C167,Model!$A$2:$E$22,5,FALSE)*VLOOKUP($C167,Model!$A$2:$N$22,14,FALSE)</f>
        <v>#N/A</v>
      </c>
      <c r="AJ167" s="503" t="e">
        <f>(VLOOKUP($M167,Lookup!$X$4:$Y$10,2,FALSE)/Lookup!$X$2)*VLOOKUP($C167,Model!$A$2:$E$22,5,FALSE)*VLOOKUP($C167,Model!$A$2:$O$22,15,FALSE)</f>
        <v>#N/A</v>
      </c>
      <c r="AK167" s="503" t="e">
        <f>(VLOOKUP($N167,Lookup!$Z$4:$AA$13,2,FALSE)/Lookup!$Z$2)*VLOOKUP($C167,Model!$A$2:$E$22,5,FALSE)*VLOOKUP($C167,Model!$A$2:$P$22,16,FALSE)</f>
        <v>#N/A</v>
      </c>
      <c r="AL167" s="503" t="e">
        <f>(VLOOKUP($O167,Lookup!$AB$4:$AC$13,2,FALSE)/Lookup!$AB$2)*VLOOKUP($C167,Model!$A$2:$E$22,5,FALSE)*VLOOKUP($C167,Model!$A$2:$Q$22,17,FALSE)</f>
        <v>#N/A</v>
      </c>
      <c r="AM167" s="503" t="e">
        <f>(VLOOKUP($P167,Lookup!$T$4:$U$8,2,FALSE)/Lookup!$T$2)*VLOOKUP($C167,Model!$A$2:$E$22,5,FALSE)*VLOOKUP($C167,Model!$A$2:$R$22,18,FALSE)</f>
        <v>#N/A</v>
      </c>
      <c r="AN167" s="503" t="e">
        <f>(VLOOKUP($Q167,Lookup!$AD$4:$AE$13,2,FALSE)/Lookup!$AD$2)*VLOOKUP($C167,Model!$A$2:$E$22,5,FALSE)*VLOOKUP($C167,Model!$A$2:$S$22,19,FALSE)</f>
        <v>#N/A</v>
      </c>
      <c r="AO167" s="503" t="e">
        <f>(VLOOKUP($R167,Lookup!$AF$4:$AG$8,2,FALSE)/Lookup!$AF$2)*VLOOKUP($C167,Model!$A$2:$E$22,5,FALSE)*VLOOKUP($C167,Model!$A$2:$T$22,20,FALSE)</f>
        <v>#N/A</v>
      </c>
      <c r="AP167" s="503" t="e">
        <f>(VLOOKUP($S167,Lookup!$AH$4:$AI$9,2,FALSE)/Lookup!$AH$2)*VLOOKUP($C167,Model!$A$2:$E$22,5,FALSE)*VLOOKUP($C167,Model!$A$2:$U$22,21,FALSE)</f>
        <v>#N/A</v>
      </c>
      <c r="AQ167" s="503" t="e">
        <f>(VLOOKUP($T167,Lookup!$AJ$4:$AK$12,2,FALSE)/Lookup!$AJ$2)*VLOOKUP($C167,Model!$A$2:$E$22,5,FALSE)*VLOOKUP($C167,Model!$A$2:$V$22,22,FALSE)</f>
        <v>#N/A</v>
      </c>
    </row>
    <row r="168" spans="1:43" x14ac:dyDescent="0.25">
      <c r="A168" s="69"/>
      <c r="B168" s="69"/>
      <c r="C168" s="69"/>
      <c r="D168" s="69"/>
      <c r="E168" s="69"/>
      <c r="F168" s="69"/>
      <c r="G168" s="69"/>
      <c r="H168" s="69"/>
      <c r="I168" s="70"/>
      <c r="J168" s="69"/>
      <c r="K168" s="69"/>
      <c r="L168" s="69"/>
      <c r="M168" s="69"/>
      <c r="N168" s="69"/>
      <c r="O168" s="72"/>
      <c r="P168" s="69"/>
      <c r="Q168" s="69"/>
      <c r="R168" s="69"/>
      <c r="S168" s="69"/>
      <c r="T168" s="69"/>
      <c r="U168" s="503">
        <f t="shared" ca="1" si="6"/>
        <v>0</v>
      </c>
      <c r="V168" s="508">
        <f t="shared" ca="1" si="5"/>
        <v>0</v>
      </c>
      <c r="W168" s="506"/>
      <c r="X168" s="506"/>
      <c r="Y168" s="506"/>
      <c r="Z168" s="502" t="e">
        <f>VLOOKUP($C168,Model!$A$2:$D$22,2,FALSE)</f>
        <v>#N/A</v>
      </c>
      <c r="AA168" s="503" t="e">
        <f>(VLOOKUP($D168,Lookup!$C$4:$D$36,2,FALSE)/Lookup!$C$2)*VLOOKUP($C168,Model!$A$2:$E$22,5,FALSE)*VLOOKUP($C168,Model!$A$2:$G$22,7,FALSE)</f>
        <v>#N/A</v>
      </c>
      <c r="AB168" s="503" t="e">
        <f>(VLOOKUP($E168,Lookup!$F$4:$G$8,2,FALSE)/Lookup!$F$2)*VLOOKUP($C168,Model!$A$2:$E$22,5,FALSE)*VLOOKUP($C168,Model!$A$2:$H$22,8,FALSE)</f>
        <v>#N/A</v>
      </c>
      <c r="AC168" s="503" t="e">
        <f>(VLOOKUP($F168,Lookup!$H$4:$I$26,2,FALSE)/Lookup!$H$2)*VLOOKUP($C168,Model!$A$2:$E$22,5,FALSE)*VLOOKUP($C168,Model!$A$2:$I$22,9,FALSE)</f>
        <v>#N/A</v>
      </c>
      <c r="AD168" s="503" t="e">
        <f>(VLOOKUP($G168,Lookup!$J$4:$K$34,2,FALSE)/Lookup!$J$2)*VLOOKUP($C168,Model!$A$2:$E$22,5,FALSE)*VLOOKUP($C168,Model!$A$2:$J$22,10,FALSE)</f>
        <v>#N/A</v>
      </c>
      <c r="AE168" s="503" t="e">
        <f>(VLOOKUP($H168,Lookup!$L$4:$M$15,2,FALSE)/Lookup!$L$2)*VLOOKUP($C168,Model!$A$2:$E$22,5,FALSE)*VLOOKUP($C168,Model!$A$2:$K$22,11,FALSE)</f>
        <v>#N/A</v>
      </c>
      <c r="AF168" s="503" t="e">
        <f ca="1">_xlfn.SWITCH(VLOOKUP($C168,Model!$A$2:$F$22,6,FALSE),8,(VLOOKUP($I168,Lookup!$N$17:$O$24,2,FALSE)/Lookup!$L$2)*VLOOKUP($C168,Model!$A$2:$E$22,5,FALSE)*VLOOKUP($C168,Model!$A$2:$K$22,11,FALSE),(VLOOKUP($I168,Lookup!$N$4:$O$15,2,FALSE)/Lookup!$L$2)*VLOOKUP($C168,Model!$A$2:$E$22,5,FALSE)*VLOOKUP($C168,Model!$A$2:$K$22,11,FALSE))</f>
        <v>#NAME?</v>
      </c>
      <c r="AG168" s="503" t="e">
        <f>(VLOOKUP($J168,Lookup!$P$4:$Q$15,2,FALSE)/Lookup!$P$2)*VLOOKUP($C168,Model!$A$2:$E$22,5,FALSE)*VLOOKUP($C168,Model!$A$2:$L$22,12,FALSE)</f>
        <v>#N/A</v>
      </c>
      <c r="AH168" s="503" t="e">
        <f ca="1">_xlfn.SWITCH(VLOOKUP($C168,Model!$A$2:$F$22,6,FALSE),8,(VLOOKUP($K168,Lookup!$R$15:$S$23,2,FALSE)/Lookup!$R$2)*VLOOKUP($C168,Model!$A$2:$E$22,5,FALSE)*VLOOKUP($C168,Model!$A$2:$M$22,13,FALSE),(VLOOKUP($K168,Lookup!$R$4:$S$12,2,FALSE)/Lookup!$R$2)*VLOOKUP($C168,Model!$A$2:$E$22,5,FALSE)*VLOOKUP($C168,Model!$A$2:$M$22,13,FALSE))</f>
        <v>#NAME?</v>
      </c>
      <c r="AI168" s="503" t="e">
        <f>(VLOOKUP($L168,Lookup!$V$4:$W$12,2,FALSE)/Lookup!$V$2)*VLOOKUP($C168,Model!$A$2:$E$22,5,FALSE)*VLOOKUP($C168,Model!$A$2:$N$22,14,FALSE)</f>
        <v>#N/A</v>
      </c>
      <c r="AJ168" s="503" t="e">
        <f>(VLOOKUP($M168,Lookup!$X$4:$Y$10,2,FALSE)/Lookup!$X$2)*VLOOKUP($C168,Model!$A$2:$E$22,5,FALSE)*VLOOKUP($C168,Model!$A$2:$O$22,15,FALSE)</f>
        <v>#N/A</v>
      </c>
      <c r="AK168" s="503" t="e">
        <f>(VLOOKUP($N168,Lookup!$Z$4:$AA$13,2,FALSE)/Lookup!$Z$2)*VLOOKUP($C168,Model!$A$2:$E$22,5,FALSE)*VLOOKUP($C168,Model!$A$2:$P$22,16,FALSE)</f>
        <v>#N/A</v>
      </c>
      <c r="AL168" s="503" t="e">
        <f>(VLOOKUP($O168,Lookup!$AB$4:$AC$13,2,FALSE)/Lookup!$AB$2)*VLOOKUP($C168,Model!$A$2:$E$22,5,FALSE)*VLOOKUP($C168,Model!$A$2:$Q$22,17,FALSE)</f>
        <v>#N/A</v>
      </c>
      <c r="AM168" s="503" t="e">
        <f>(VLOOKUP($P168,Lookup!$T$4:$U$8,2,FALSE)/Lookup!$T$2)*VLOOKUP($C168,Model!$A$2:$E$22,5,FALSE)*VLOOKUP($C168,Model!$A$2:$R$22,18,FALSE)</f>
        <v>#N/A</v>
      </c>
      <c r="AN168" s="503" t="e">
        <f>(VLOOKUP($Q168,Lookup!$AD$4:$AE$13,2,FALSE)/Lookup!$AD$2)*VLOOKUP($C168,Model!$A$2:$E$22,5,FALSE)*VLOOKUP($C168,Model!$A$2:$S$22,19,FALSE)</f>
        <v>#N/A</v>
      </c>
      <c r="AO168" s="503" t="e">
        <f>(VLOOKUP($R168,Lookup!$AF$4:$AG$8,2,FALSE)/Lookup!$AF$2)*VLOOKUP($C168,Model!$A$2:$E$22,5,FALSE)*VLOOKUP($C168,Model!$A$2:$T$22,20,FALSE)</f>
        <v>#N/A</v>
      </c>
      <c r="AP168" s="503" t="e">
        <f>(VLOOKUP($S168,Lookup!$AH$4:$AI$9,2,FALSE)/Lookup!$AH$2)*VLOOKUP($C168,Model!$A$2:$E$22,5,FALSE)*VLOOKUP($C168,Model!$A$2:$U$22,21,FALSE)</f>
        <v>#N/A</v>
      </c>
      <c r="AQ168" s="503" t="e">
        <f>(VLOOKUP($T168,Lookup!$AJ$4:$AK$12,2,FALSE)/Lookup!$AJ$2)*VLOOKUP($C168,Model!$A$2:$E$22,5,FALSE)*VLOOKUP($C168,Model!$A$2:$V$22,22,FALSE)</f>
        <v>#N/A</v>
      </c>
    </row>
    <row r="169" spans="1:43" x14ac:dyDescent="0.25">
      <c r="A169" s="69"/>
      <c r="B169" s="69"/>
      <c r="C169" s="69"/>
      <c r="D169" s="69"/>
      <c r="E169" s="69"/>
      <c r="F169" s="69"/>
      <c r="G169" s="69"/>
      <c r="H169" s="69"/>
      <c r="I169" s="70"/>
      <c r="J169" s="69"/>
      <c r="K169" s="69"/>
      <c r="L169" s="69"/>
      <c r="M169" s="69"/>
      <c r="N169" s="69"/>
      <c r="O169" s="72"/>
      <c r="P169" s="69"/>
      <c r="Q169" s="69"/>
      <c r="R169" s="69"/>
      <c r="S169" s="69"/>
      <c r="T169" s="69"/>
      <c r="U169" s="503">
        <f t="shared" ca="1" si="6"/>
        <v>0</v>
      </c>
      <c r="V169" s="508">
        <f t="shared" ca="1" si="5"/>
        <v>0</v>
      </c>
      <c r="W169" s="506"/>
      <c r="X169" s="506"/>
      <c r="Y169" s="506"/>
      <c r="Z169" s="502" t="e">
        <f>VLOOKUP($C169,Model!$A$2:$D$22,2,FALSE)</f>
        <v>#N/A</v>
      </c>
      <c r="AA169" s="503" t="e">
        <f>(VLOOKUP($D169,Lookup!$C$4:$D$36,2,FALSE)/Lookup!$C$2)*VLOOKUP($C169,Model!$A$2:$E$22,5,FALSE)*VLOOKUP($C169,Model!$A$2:$G$22,7,FALSE)</f>
        <v>#N/A</v>
      </c>
      <c r="AB169" s="503" t="e">
        <f>(VLOOKUP($E169,Lookup!$F$4:$G$8,2,FALSE)/Lookup!$F$2)*VLOOKUP($C169,Model!$A$2:$E$22,5,FALSE)*VLOOKUP($C169,Model!$A$2:$H$22,8,FALSE)</f>
        <v>#N/A</v>
      </c>
      <c r="AC169" s="503" t="e">
        <f>(VLOOKUP($F169,Lookup!$H$4:$I$26,2,FALSE)/Lookup!$H$2)*VLOOKUP($C169,Model!$A$2:$E$22,5,FALSE)*VLOOKUP($C169,Model!$A$2:$I$22,9,FALSE)</f>
        <v>#N/A</v>
      </c>
      <c r="AD169" s="503" t="e">
        <f>(VLOOKUP($G169,Lookup!$J$4:$K$34,2,FALSE)/Lookup!$J$2)*VLOOKUP($C169,Model!$A$2:$E$22,5,FALSE)*VLOOKUP($C169,Model!$A$2:$J$22,10,FALSE)</f>
        <v>#N/A</v>
      </c>
      <c r="AE169" s="503" t="e">
        <f>(VLOOKUP($H169,Lookup!$L$4:$M$15,2,FALSE)/Lookup!$L$2)*VLOOKUP($C169,Model!$A$2:$E$22,5,FALSE)*VLOOKUP($C169,Model!$A$2:$K$22,11,FALSE)</f>
        <v>#N/A</v>
      </c>
      <c r="AF169" s="503" t="e">
        <f ca="1">_xlfn.SWITCH(VLOOKUP($C169,Model!$A$2:$F$22,6,FALSE),8,(VLOOKUP($I169,Lookup!$N$17:$O$24,2,FALSE)/Lookup!$L$2)*VLOOKUP($C169,Model!$A$2:$E$22,5,FALSE)*VLOOKUP($C169,Model!$A$2:$K$22,11,FALSE),(VLOOKUP($I169,Lookup!$N$4:$O$15,2,FALSE)/Lookup!$L$2)*VLOOKUP($C169,Model!$A$2:$E$22,5,FALSE)*VLOOKUP($C169,Model!$A$2:$K$22,11,FALSE))</f>
        <v>#NAME?</v>
      </c>
      <c r="AG169" s="503" t="e">
        <f>(VLOOKUP($J169,Lookup!$P$4:$Q$15,2,FALSE)/Lookup!$P$2)*VLOOKUP($C169,Model!$A$2:$E$22,5,FALSE)*VLOOKUP($C169,Model!$A$2:$L$22,12,FALSE)</f>
        <v>#N/A</v>
      </c>
      <c r="AH169" s="503" t="e">
        <f ca="1">_xlfn.SWITCH(VLOOKUP($C169,Model!$A$2:$F$22,6,FALSE),8,(VLOOKUP($K169,Lookup!$R$15:$S$23,2,FALSE)/Lookup!$R$2)*VLOOKUP($C169,Model!$A$2:$E$22,5,FALSE)*VLOOKUP($C169,Model!$A$2:$M$22,13,FALSE),(VLOOKUP($K169,Lookup!$R$4:$S$12,2,FALSE)/Lookup!$R$2)*VLOOKUP($C169,Model!$A$2:$E$22,5,FALSE)*VLOOKUP($C169,Model!$A$2:$M$22,13,FALSE))</f>
        <v>#NAME?</v>
      </c>
      <c r="AI169" s="503" t="e">
        <f>(VLOOKUP($L169,Lookup!$V$4:$W$12,2,FALSE)/Lookup!$V$2)*VLOOKUP($C169,Model!$A$2:$E$22,5,FALSE)*VLOOKUP($C169,Model!$A$2:$N$22,14,FALSE)</f>
        <v>#N/A</v>
      </c>
      <c r="AJ169" s="503" t="e">
        <f>(VLOOKUP($M169,Lookup!$X$4:$Y$10,2,FALSE)/Lookup!$X$2)*VLOOKUP($C169,Model!$A$2:$E$22,5,FALSE)*VLOOKUP($C169,Model!$A$2:$O$22,15,FALSE)</f>
        <v>#N/A</v>
      </c>
      <c r="AK169" s="503" t="e">
        <f>(VLOOKUP($N169,Lookup!$Z$4:$AA$13,2,FALSE)/Lookup!$Z$2)*VLOOKUP($C169,Model!$A$2:$E$22,5,FALSE)*VLOOKUP($C169,Model!$A$2:$P$22,16,FALSE)</f>
        <v>#N/A</v>
      </c>
      <c r="AL169" s="503" t="e">
        <f>(VLOOKUP($O169,Lookup!$AB$4:$AC$13,2,FALSE)/Lookup!$AB$2)*VLOOKUP($C169,Model!$A$2:$E$22,5,FALSE)*VLOOKUP($C169,Model!$A$2:$Q$22,17,FALSE)</f>
        <v>#N/A</v>
      </c>
      <c r="AM169" s="503" t="e">
        <f>(VLOOKUP($P169,Lookup!$T$4:$U$8,2,FALSE)/Lookup!$T$2)*VLOOKUP($C169,Model!$A$2:$E$22,5,FALSE)*VLOOKUP($C169,Model!$A$2:$R$22,18,FALSE)</f>
        <v>#N/A</v>
      </c>
      <c r="AN169" s="503" t="e">
        <f>(VLOOKUP($Q169,Lookup!$AD$4:$AE$13,2,FALSE)/Lookup!$AD$2)*VLOOKUP($C169,Model!$A$2:$E$22,5,FALSE)*VLOOKUP($C169,Model!$A$2:$S$22,19,FALSE)</f>
        <v>#N/A</v>
      </c>
      <c r="AO169" s="503" t="e">
        <f>(VLOOKUP($R169,Lookup!$AF$4:$AG$8,2,FALSE)/Lookup!$AF$2)*VLOOKUP($C169,Model!$A$2:$E$22,5,FALSE)*VLOOKUP($C169,Model!$A$2:$T$22,20,FALSE)</f>
        <v>#N/A</v>
      </c>
      <c r="AP169" s="503" t="e">
        <f>(VLOOKUP($S169,Lookup!$AH$4:$AI$9,2,FALSE)/Lookup!$AH$2)*VLOOKUP($C169,Model!$A$2:$E$22,5,FALSE)*VLOOKUP($C169,Model!$A$2:$U$22,21,FALSE)</f>
        <v>#N/A</v>
      </c>
      <c r="AQ169" s="503" t="e">
        <f>(VLOOKUP($T169,Lookup!$AJ$4:$AK$12,2,FALSE)/Lookup!$AJ$2)*VLOOKUP($C169,Model!$A$2:$E$22,5,FALSE)*VLOOKUP($C169,Model!$A$2:$V$22,22,FALSE)</f>
        <v>#N/A</v>
      </c>
    </row>
    <row r="170" spans="1:43" x14ac:dyDescent="0.25">
      <c r="A170" s="69"/>
      <c r="B170" s="69"/>
      <c r="C170" s="69"/>
      <c r="D170" s="69"/>
      <c r="E170" s="69"/>
      <c r="F170" s="69"/>
      <c r="G170" s="69"/>
      <c r="H170" s="69"/>
      <c r="I170" s="70"/>
      <c r="J170" s="69"/>
      <c r="K170" s="69"/>
      <c r="L170" s="69"/>
      <c r="M170" s="69"/>
      <c r="N170" s="69"/>
      <c r="O170" s="72"/>
      <c r="P170" s="69"/>
      <c r="Q170" s="69"/>
      <c r="R170" s="69"/>
      <c r="S170" s="69"/>
      <c r="T170" s="69"/>
      <c r="U170" s="503">
        <f t="shared" ca="1" si="6"/>
        <v>0</v>
      </c>
      <c r="V170" s="508">
        <f t="shared" ca="1" si="5"/>
        <v>0</v>
      </c>
      <c r="W170" s="506"/>
      <c r="X170" s="506"/>
      <c r="Y170" s="506"/>
      <c r="Z170" s="502" t="e">
        <f>VLOOKUP($C170,Model!$A$2:$D$22,2,FALSE)</f>
        <v>#N/A</v>
      </c>
      <c r="AA170" s="503" t="e">
        <f>(VLOOKUP($D170,Lookup!$C$4:$D$36,2,FALSE)/Lookup!$C$2)*VLOOKUP($C170,Model!$A$2:$E$22,5,FALSE)*VLOOKUP($C170,Model!$A$2:$G$22,7,FALSE)</f>
        <v>#N/A</v>
      </c>
      <c r="AB170" s="503" t="e">
        <f>(VLOOKUP($E170,Lookup!$F$4:$G$8,2,FALSE)/Lookup!$F$2)*VLOOKUP($C170,Model!$A$2:$E$22,5,FALSE)*VLOOKUP($C170,Model!$A$2:$H$22,8,FALSE)</f>
        <v>#N/A</v>
      </c>
      <c r="AC170" s="503" t="e">
        <f>(VLOOKUP($F170,Lookup!$H$4:$I$26,2,FALSE)/Lookup!$H$2)*VLOOKUP($C170,Model!$A$2:$E$22,5,FALSE)*VLOOKUP($C170,Model!$A$2:$I$22,9,FALSE)</f>
        <v>#N/A</v>
      </c>
      <c r="AD170" s="503" t="e">
        <f>(VLOOKUP($G170,Lookup!$J$4:$K$34,2,FALSE)/Lookup!$J$2)*VLOOKUP($C170,Model!$A$2:$E$22,5,FALSE)*VLOOKUP($C170,Model!$A$2:$J$22,10,FALSE)</f>
        <v>#N/A</v>
      </c>
      <c r="AE170" s="503" t="e">
        <f>(VLOOKUP($H170,Lookup!$L$4:$M$15,2,FALSE)/Lookup!$L$2)*VLOOKUP($C170,Model!$A$2:$E$22,5,FALSE)*VLOOKUP($C170,Model!$A$2:$K$22,11,FALSE)</f>
        <v>#N/A</v>
      </c>
      <c r="AF170" s="503" t="e">
        <f ca="1">_xlfn.SWITCH(VLOOKUP($C170,Model!$A$2:$F$22,6,FALSE),8,(VLOOKUP($I170,Lookup!$N$17:$O$24,2,FALSE)/Lookup!$L$2)*VLOOKUP($C170,Model!$A$2:$E$22,5,FALSE)*VLOOKUP($C170,Model!$A$2:$K$22,11,FALSE),(VLOOKUP($I170,Lookup!$N$4:$O$15,2,FALSE)/Lookup!$L$2)*VLOOKUP($C170,Model!$A$2:$E$22,5,FALSE)*VLOOKUP($C170,Model!$A$2:$K$22,11,FALSE))</f>
        <v>#NAME?</v>
      </c>
      <c r="AG170" s="503" t="e">
        <f>(VLOOKUP($J170,Lookup!$P$4:$Q$15,2,FALSE)/Lookup!$P$2)*VLOOKUP($C170,Model!$A$2:$E$22,5,FALSE)*VLOOKUP($C170,Model!$A$2:$L$22,12,FALSE)</f>
        <v>#N/A</v>
      </c>
      <c r="AH170" s="503" t="e">
        <f ca="1">_xlfn.SWITCH(VLOOKUP($C170,Model!$A$2:$F$22,6,FALSE),8,(VLOOKUP($K170,Lookup!$R$15:$S$23,2,FALSE)/Lookup!$R$2)*VLOOKUP($C170,Model!$A$2:$E$22,5,FALSE)*VLOOKUP($C170,Model!$A$2:$M$22,13,FALSE),(VLOOKUP($K170,Lookup!$R$4:$S$12,2,FALSE)/Lookup!$R$2)*VLOOKUP($C170,Model!$A$2:$E$22,5,FALSE)*VLOOKUP($C170,Model!$A$2:$M$22,13,FALSE))</f>
        <v>#NAME?</v>
      </c>
      <c r="AI170" s="503" t="e">
        <f>(VLOOKUP($L170,Lookup!$V$4:$W$12,2,FALSE)/Lookup!$V$2)*VLOOKUP($C170,Model!$A$2:$E$22,5,FALSE)*VLOOKUP($C170,Model!$A$2:$N$22,14,FALSE)</f>
        <v>#N/A</v>
      </c>
      <c r="AJ170" s="503" t="e">
        <f>(VLOOKUP($M170,Lookup!$X$4:$Y$10,2,FALSE)/Lookup!$X$2)*VLOOKUP($C170,Model!$A$2:$E$22,5,FALSE)*VLOOKUP($C170,Model!$A$2:$O$22,15,FALSE)</f>
        <v>#N/A</v>
      </c>
      <c r="AK170" s="503" t="e">
        <f>(VLOOKUP($N170,Lookup!$Z$4:$AA$13,2,FALSE)/Lookup!$Z$2)*VLOOKUP($C170,Model!$A$2:$E$22,5,FALSE)*VLOOKUP($C170,Model!$A$2:$P$22,16,FALSE)</f>
        <v>#N/A</v>
      </c>
      <c r="AL170" s="503" t="e">
        <f>(VLOOKUP($O170,Lookup!$AB$4:$AC$13,2,FALSE)/Lookup!$AB$2)*VLOOKUP($C170,Model!$A$2:$E$22,5,FALSE)*VLOOKUP($C170,Model!$A$2:$Q$22,17,FALSE)</f>
        <v>#N/A</v>
      </c>
      <c r="AM170" s="503" t="e">
        <f>(VLOOKUP($P170,Lookup!$T$4:$U$8,2,FALSE)/Lookup!$T$2)*VLOOKUP($C170,Model!$A$2:$E$22,5,FALSE)*VLOOKUP($C170,Model!$A$2:$R$22,18,FALSE)</f>
        <v>#N/A</v>
      </c>
      <c r="AN170" s="503" t="e">
        <f>(VLOOKUP($Q170,Lookup!$AD$4:$AE$13,2,FALSE)/Lookup!$AD$2)*VLOOKUP($C170,Model!$A$2:$E$22,5,FALSE)*VLOOKUP($C170,Model!$A$2:$S$22,19,FALSE)</f>
        <v>#N/A</v>
      </c>
      <c r="AO170" s="503" t="e">
        <f>(VLOOKUP($R170,Lookup!$AF$4:$AG$8,2,FALSE)/Lookup!$AF$2)*VLOOKUP($C170,Model!$A$2:$E$22,5,FALSE)*VLOOKUP($C170,Model!$A$2:$T$22,20,FALSE)</f>
        <v>#N/A</v>
      </c>
      <c r="AP170" s="503" t="e">
        <f>(VLOOKUP($S170,Lookup!$AH$4:$AI$9,2,FALSE)/Lookup!$AH$2)*VLOOKUP($C170,Model!$A$2:$E$22,5,FALSE)*VLOOKUP($C170,Model!$A$2:$U$22,21,FALSE)</f>
        <v>#N/A</v>
      </c>
      <c r="AQ170" s="503" t="e">
        <f>(VLOOKUP($T170,Lookup!$AJ$4:$AK$12,2,FALSE)/Lookup!$AJ$2)*VLOOKUP($C170,Model!$A$2:$E$22,5,FALSE)*VLOOKUP($C170,Model!$A$2:$V$22,22,FALSE)</f>
        <v>#N/A</v>
      </c>
    </row>
    <row r="171" spans="1:43" x14ac:dyDescent="0.25">
      <c r="A171" s="69"/>
      <c r="B171" s="69"/>
      <c r="C171" s="69"/>
      <c r="D171" s="69"/>
      <c r="E171" s="69"/>
      <c r="F171" s="69"/>
      <c r="G171" s="69"/>
      <c r="H171" s="69"/>
      <c r="I171" s="70"/>
      <c r="J171" s="69"/>
      <c r="K171" s="69"/>
      <c r="L171" s="69"/>
      <c r="M171" s="69"/>
      <c r="N171" s="69"/>
      <c r="O171" s="72"/>
      <c r="P171" s="69"/>
      <c r="Q171" s="69"/>
      <c r="R171" s="69"/>
      <c r="S171" s="69"/>
      <c r="T171" s="69"/>
      <c r="U171" s="503">
        <f t="shared" ca="1" si="6"/>
        <v>0</v>
      </c>
      <c r="V171" s="508">
        <f t="shared" ca="1" si="5"/>
        <v>0</v>
      </c>
      <c r="W171" s="506"/>
      <c r="X171" s="506"/>
      <c r="Y171" s="506"/>
      <c r="Z171" s="502" t="e">
        <f>VLOOKUP($C171,Model!$A$2:$D$22,2,FALSE)</f>
        <v>#N/A</v>
      </c>
      <c r="AA171" s="503" t="e">
        <f>(VLOOKUP($D171,Lookup!$C$4:$D$36,2,FALSE)/Lookup!$C$2)*VLOOKUP($C171,Model!$A$2:$E$22,5,FALSE)*VLOOKUP($C171,Model!$A$2:$G$22,7,FALSE)</f>
        <v>#N/A</v>
      </c>
      <c r="AB171" s="503" t="e">
        <f>(VLOOKUP($E171,Lookup!$F$4:$G$8,2,FALSE)/Lookup!$F$2)*VLOOKUP($C171,Model!$A$2:$E$22,5,FALSE)*VLOOKUP($C171,Model!$A$2:$H$22,8,FALSE)</f>
        <v>#N/A</v>
      </c>
      <c r="AC171" s="503" t="e">
        <f>(VLOOKUP($F171,Lookup!$H$4:$I$26,2,FALSE)/Lookup!$H$2)*VLOOKUP($C171,Model!$A$2:$E$22,5,FALSE)*VLOOKUP($C171,Model!$A$2:$I$22,9,FALSE)</f>
        <v>#N/A</v>
      </c>
      <c r="AD171" s="503" t="e">
        <f>(VLOOKUP($G171,Lookup!$J$4:$K$34,2,FALSE)/Lookup!$J$2)*VLOOKUP($C171,Model!$A$2:$E$22,5,FALSE)*VLOOKUP($C171,Model!$A$2:$J$22,10,FALSE)</f>
        <v>#N/A</v>
      </c>
      <c r="AE171" s="503" t="e">
        <f>(VLOOKUP($H171,Lookup!$L$4:$M$15,2,FALSE)/Lookup!$L$2)*VLOOKUP($C171,Model!$A$2:$E$22,5,FALSE)*VLOOKUP($C171,Model!$A$2:$K$22,11,FALSE)</f>
        <v>#N/A</v>
      </c>
      <c r="AF171" s="503" t="e">
        <f ca="1">_xlfn.SWITCH(VLOOKUP($C171,Model!$A$2:$F$22,6,FALSE),8,(VLOOKUP($I171,Lookup!$N$17:$O$24,2,FALSE)/Lookup!$L$2)*VLOOKUP($C171,Model!$A$2:$E$22,5,FALSE)*VLOOKUP($C171,Model!$A$2:$K$22,11,FALSE),(VLOOKUP($I171,Lookup!$N$4:$O$15,2,FALSE)/Lookup!$L$2)*VLOOKUP($C171,Model!$A$2:$E$22,5,FALSE)*VLOOKUP($C171,Model!$A$2:$K$22,11,FALSE))</f>
        <v>#NAME?</v>
      </c>
      <c r="AG171" s="503" t="e">
        <f>(VLOOKUP($J171,Lookup!$P$4:$Q$15,2,FALSE)/Lookup!$P$2)*VLOOKUP($C171,Model!$A$2:$E$22,5,FALSE)*VLOOKUP($C171,Model!$A$2:$L$22,12,FALSE)</f>
        <v>#N/A</v>
      </c>
      <c r="AH171" s="503" t="e">
        <f ca="1">_xlfn.SWITCH(VLOOKUP($C171,Model!$A$2:$F$22,6,FALSE),8,(VLOOKUP($K171,Lookup!$R$15:$S$23,2,FALSE)/Lookup!$R$2)*VLOOKUP($C171,Model!$A$2:$E$22,5,FALSE)*VLOOKUP($C171,Model!$A$2:$M$22,13,FALSE),(VLOOKUP($K171,Lookup!$R$4:$S$12,2,FALSE)/Lookup!$R$2)*VLOOKUP($C171,Model!$A$2:$E$22,5,FALSE)*VLOOKUP($C171,Model!$A$2:$M$22,13,FALSE))</f>
        <v>#NAME?</v>
      </c>
      <c r="AI171" s="503" t="e">
        <f>(VLOOKUP($L171,Lookup!$V$4:$W$12,2,FALSE)/Lookup!$V$2)*VLOOKUP($C171,Model!$A$2:$E$22,5,FALSE)*VLOOKUP($C171,Model!$A$2:$N$22,14,FALSE)</f>
        <v>#N/A</v>
      </c>
      <c r="AJ171" s="503" t="e">
        <f>(VLOOKUP($M171,Lookup!$X$4:$Y$10,2,FALSE)/Lookup!$X$2)*VLOOKUP($C171,Model!$A$2:$E$22,5,FALSE)*VLOOKUP($C171,Model!$A$2:$O$22,15,FALSE)</f>
        <v>#N/A</v>
      </c>
      <c r="AK171" s="503" t="e">
        <f>(VLOOKUP($N171,Lookup!$Z$4:$AA$13,2,FALSE)/Lookup!$Z$2)*VLOOKUP($C171,Model!$A$2:$E$22,5,FALSE)*VLOOKUP($C171,Model!$A$2:$P$22,16,FALSE)</f>
        <v>#N/A</v>
      </c>
      <c r="AL171" s="503" t="e">
        <f>(VLOOKUP($O171,Lookup!$AB$4:$AC$13,2,FALSE)/Lookup!$AB$2)*VLOOKUP($C171,Model!$A$2:$E$22,5,FALSE)*VLOOKUP($C171,Model!$A$2:$Q$22,17,FALSE)</f>
        <v>#N/A</v>
      </c>
      <c r="AM171" s="503" t="e">
        <f>(VLOOKUP($P171,Lookup!$T$4:$U$8,2,FALSE)/Lookup!$T$2)*VLOOKUP($C171,Model!$A$2:$E$22,5,FALSE)*VLOOKUP($C171,Model!$A$2:$R$22,18,FALSE)</f>
        <v>#N/A</v>
      </c>
      <c r="AN171" s="503" t="e">
        <f>(VLOOKUP($Q171,Lookup!$AD$4:$AE$13,2,FALSE)/Lookup!$AD$2)*VLOOKUP($C171,Model!$A$2:$E$22,5,FALSE)*VLOOKUP($C171,Model!$A$2:$S$22,19,FALSE)</f>
        <v>#N/A</v>
      </c>
      <c r="AO171" s="503" t="e">
        <f>(VLOOKUP($R171,Lookup!$AF$4:$AG$8,2,FALSE)/Lookup!$AF$2)*VLOOKUP($C171,Model!$A$2:$E$22,5,FALSE)*VLOOKUP($C171,Model!$A$2:$T$22,20,FALSE)</f>
        <v>#N/A</v>
      </c>
      <c r="AP171" s="503" t="e">
        <f>(VLOOKUP($S171,Lookup!$AH$4:$AI$9,2,FALSE)/Lookup!$AH$2)*VLOOKUP($C171,Model!$A$2:$E$22,5,FALSE)*VLOOKUP($C171,Model!$A$2:$U$22,21,FALSE)</f>
        <v>#N/A</v>
      </c>
      <c r="AQ171" s="503" t="e">
        <f>(VLOOKUP($T171,Lookup!$AJ$4:$AK$12,2,FALSE)/Lookup!$AJ$2)*VLOOKUP($C171,Model!$A$2:$E$22,5,FALSE)*VLOOKUP($C171,Model!$A$2:$V$22,22,FALSE)</f>
        <v>#N/A</v>
      </c>
    </row>
    <row r="172" spans="1:43" x14ac:dyDescent="0.25">
      <c r="A172" s="69"/>
      <c r="B172" s="69"/>
      <c r="C172" s="69"/>
      <c r="D172" s="69"/>
      <c r="E172" s="69"/>
      <c r="F172" s="69"/>
      <c r="G172" s="69"/>
      <c r="H172" s="69"/>
      <c r="I172" s="70"/>
      <c r="J172" s="69"/>
      <c r="K172" s="69"/>
      <c r="L172" s="69"/>
      <c r="M172" s="69"/>
      <c r="N172" s="69"/>
      <c r="O172" s="72"/>
      <c r="P172" s="69"/>
      <c r="Q172" s="69"/>
      <c r="R172" s="69"/>
      <c r="S172" s="69"/>
      <c r="T172" s="69"/>
      <c r="U172" s="503">
        <f t="shared" ca="1" si="6"/>
        <v>0</v>
      </c>
      <c r="V172" s="508">
        <f t="shared" ca="1" si="5"/>
        <v>0</v>
      </c>
      <c r="W172" s="506"/>
      <c r="X172" s="506"/>
      <c r="Y172" s="506"/>
      <c r="Z172" s="502" t="e">
        <f>VLOOKUP($C172,Model!$A$2:$D$22,2,FALSE)</f>
        <v>#N/A</v>
      </c>
      <c r="AA172" s="503" t="e">
        <f>(VLOOKUP($D172,Lookup!$C$4:$D$36,2,FALSE)/Lookup!$C$2)*VLOOKUP($C172,Model!$A$2:$E$22,5,FALSE)*VLOOKUP($C172,Model!$A$2:$G$22,7,FALSE)</f>
        <v>#N/A</v>
      </c>
      <c r="AB172" s="503" t="e">
        <f>(VLOOKUP($E172,Lookup!$F$4:$G$8,2,FALSE)/Lookup!$F$2)*VLOOKUP($C172,Model!$A$2:$E$22,5,FALSE)*VLOOKUP($C172,Model!$A$2:$H$22,8,FALSE)</f>
        <v>#N/A</v>
      </c>
      <c r="AC172" s="503" t="e">
        <f>(VLOOKUP($F172,Lookup!$H$4:$I$26,2,FALSE)/Lookup!$H$2)*VLOOKUP($C172,Model!$A$2:$E$22,5,FALSE)*VLOOKUP($C172,Model!$A$2:$I$22,9,FALSE)</f>
        <v>#N/A</v>
      </c>
      <c r="AD172" s="503" t="e">
        <f>(VLOOKUP($G172,Lookup!$J$4:$K$34,2,FALSE)/Lookup!$J$2)*VLOOKUP($C172,Model!$A$2:$E$22,5,FALSE)*VLOOKUP($C172,Model!$A$2:$J$22,10,FALSE)</f>
        <v>#N/A</v>
      </c>
      <c r="AE172" s="503" t="e">
        <f>(VLOOKUP($H172,Lookup!$L$4:$M$15,2,FALSE)/Lookup!$L$2)*VLOOKUP($C172,Model!$A$2:$E$22,5,FALSE)*VLOOKUP($C172,Model!$A$2:$K$22,11,FALSE)</f>
        <v>#N/A</v>
      </c>
      <c r="AF172" s="503" t="e">
        <f ca="1">_xlfn.SWITCH(VLOOKUP($C172,Model!$A$2:$F$22,6,FALSE),8,(VLOOKUP($I172,Lookup!$N$17:$O$24,2,FALSE)/Lookup!$L$2)*VLOOKUP($C172,Model!$A$2:$E$22,5,FALSE)*VLOOKUP($C172,Model!$A$2:$K$22,11,FALSE),(VLOOKUP($I172,Lookup!$N$4:$O$15,2,FALSE)/Lookup!$L$2)*VLOOKUP($C172,Model!$A$2:$E$22,5,FALSE)*VLOOKUP($C172,Model!$A$2:$K$22,11,FALSE))</f>
        <v>#NAME?</v>
      </c>
      <c r="AG172" s="503" t="e">
        <f>(VLOOKUP($J172,Lookup!$P$4:$Q$15,2,FALSE)/Lookup!$P$2)*VLOOKUP($C172,Model!$A$2:$E$22,5,FALSE)*VLOOKUP($C172,Model!$A$2:$L$22,12,FALSE)</f>
        <v>#N/A</v>
      </c>
      <c r="AH172" s="503" t="e">
        <f ca="1">_xlfn.SWITCH(VLOOKUP($C172,Model!$A$2:$F$22,6,FALSE),8,(VLOOKUP($K172,Lookup!$R$15:$S$23,2,FALSE)/Lookup!$R$2)*VLOOKUP($C172,Model!$A$2:$E$22,5,FALSE)*VLOOKUP($C172,Model!$A$2:$M$22,13,FALSE),(VLOOKUP($K172,Lookup!$R$4:$S$12,2,FALSE)/Lookup!$R$2)*VLOOKUP($C172,Model!$A$2:$E$22,5,FALSE)*VLOOKUP($C172,Model!$A$2:$M$22,13,FALSE))</f>
        <v>#NAME?</v>
      </c>
      <c r="AI172" s="503" t="e">
        <f>(VLOOKUP($L172,Lookup!$V$4:$W$12,2,FALSE)/Lookup!$V$2)*VLOOKUP($C172,Model!$A$2:$E$22,5,FALSE)*VLOOKUP($C172,Model!$A$2:$N$22,14,FALSE)</f>
        <v>#N/A</v>
      </c>
      <c r="AJ172" s="503" t="e">
        <f>(VLOOKUP($M172,Lookup!$X$4:$Y$10,2,FALSE)/Lookup!$X$2)*VLOOKUP($C172,Model!$A$2:$E$22,5,FALSE)*VLOOKUP($C172,Model!$A$2:$O$22,15,FALSE)</f>
        <v>#N/A</v>
      </c>
      <c r="AK172" s="503" t="e">
        <f>(VLOOKUP($N172,Lookup!$Z$4:$AA$13,2,FALSE)/Lookup!$Z$2)*VLOOKUP($C172,Model!$A$2:$E$22,5,FALSE)*VLOOKUP($C172,Model!$A$2:$P$22,16,FALSE)</f>
        <v>#N/A</v>
      </c>
      <c r="AL172" s="503" t="e">
        <f>(VLOOKUP($O172,Lookup!$AB$4:$AC$13,2,FALSE)/Lookup!$AB$2)*VLOOKUP($C172,Model!$A$2:$E$22,5,FALSE)*VLOOKUP($C172,Model!$A$2:$Q$22,17,FALSE)</f>
        <v>#N/A</v>
      </c>
      <c r="AM172" s="503" t="e">
        <f>(VLOOKUP($P172,Lookup!$T$4:$U$8,2,FALSE)/Lookup!$T$2)*VLOOKUP($C172,Model!$A$2:$E$22,5,FALSE)*VLOOKUP($C172,Model!$A$2:$R$22,18,FALSE)</f>
        <v>#N/A</v>
      </c>
      <c r="AN172" s="503" t="e">
        <f>(VLOOKUP($Q172,Lookup!$AD$4:$AE$13,2,FALSE)/Lookup!$AD$2)*VLOOKUP($C172,Model!$A$2:$E$22,5,FALSE)*VLOOKUP($C172,Model!$A$2:$S$22,19,FALSE)</f>
        <v>#N/A</v>
      </c>
      <c r="AO172" s="503" t="e">
        <f>(VLOOKUP($R172,Lookup!$AF$4:$AG$8,2,FALSE)/Lookup!$AF$2)*VLOOKUP($C172,Model!$A$2:$E$22,5,FALSE)*VLOOKUP($C172,Model!$A$2:$T$22,20,FALSE)</f>
        <v>#N/A</v>
      </c>
      <c r="AP172" s="503" t="e">
        <f>(VLOOKUP($S172,Lookup!$AH$4:$AI$9,2,FALSE)/Lookup!$AH$2)*VLOOKUP($C172,Model!$A$2:$E$22,5,FALSE)*VLOOKUP($C172,Model!$A$2:$U$22,21,FALSE)</f>
        <v>#N/A</v>
      </c>
      <c r="AQ172" s="503" t="e">
        <f>(VLOOKUP($T172,Lookup!$AJ$4:$AK$12,2,FALSE)/Lookup!$AJ$2)*VLOOKUP($C172,Model!$A$2:$E$22,5,FALSE)*VLOOKUP($C172,Model!$A$2:$V$22,22,FALSE)</f>
        <v>#N/A</v>
      </c>
    </row>
    <row r="173" spans="1:43" x14ac:dyDescent="0.25">
      <c r="A173" s="69"/>
      <c r="B173" s="69"/>
      <c r="C173" s="69"/>
      <c r="D173" s="69"/>
      <c r="E173" s="69"/>
      <c r="F173" s="69"/>
      <c r="G173" s="69"/>
      <c r="H173" s="69"/>
      <c r="I173" s="70"/>
      <c r="J173" s="69"/>
      <c r="K173" s="69"/>
      <c r="L173" s="69"/>
      <c r="M173" s="69"/>
      <c r="N173" s="69"/>
      <c r="O173" s="72"/>
      <c r="P173" s="69"/>
      <c r="Q173" s="69"/>
      <c r="R173" s="69"/>
      <c r="S173" s="69"/>
      <c r="T173" s="69"/>
      <c r="U173" s="503">
        <f t="shared" ca="1" si="6"/>
        <v>0</v>
      </c>
      <c r="V173" s="508">
        <f t="shared" ca="1" si="5"/>
        <v>0</v>
      </c>
      <c r="W173" s="506"/>
      <c r="X173" s="506"/>
      <c r="Y173" s="506"/>
      <c r="Z173" s="502" t="e">
        <f>VLOOKUP($C173,Model!$A$2:$D$22,2,FALSE)</f>
        <v>#N/A</v>
      </c>
      <c r="AA173" s="503" t="e">
        <f>(VLOOKUP($D173,Lookup!$C$4:$D$36,2,FALSE)/Lookup!$C$2)*VLOOKUP($C173,Model!$A$2:$E$22,5,FALSE)*VLOOKUP($C173,Model!$A$2:$G$22,7,FALSE)</f>
        <v>#N/A</v>
      </c>
      <c r="AB173" s="503" t="e">
        <f>(VLOOKUP($E173,Lookup!$F$4:$G$8,2,FALSE)/Lookup!$F$2)*VLOOKUP($C173,Model!$A$2:$E$22,5,FALSE)*VLOOKUP($C173,Model!$A$2:$H$22,8,FALSE)</f>
        <v>#N/A</v>
      </c>
      <c r="AC173" s="503" t="e">
        <f>(VLOOKUP($F173,Lookup!$H$4:$I$26,2,FALSE)/Lookup!$H$2)*VLOOKUP($C173,Model!$A$2:$E$22,5,FALSE)*VLOOKUP($C173,Model!$A$2:$I$22,9,FALSE)</f>
        <v>#N/A</v>
      </c>
      <c r="AD173" s="503" t="e">
        <f>(VLOOKUP($G173,Lookup!$J$4:$K$34,2,FALSE)/Lookup!$J$2)*VLOOKUP($C173,Model!$A$2:$E$22,5,FALSE)*VLOOKUP($C173,Model!$A$2:$J$22,10,FALSE)</f>
        <v>#N/A</v>
      </c>
      <c r="AE173" s="503" t="e">
        <f>(VLOOKUP($H173,Lookup!$L$4:$M$15,2,FALSE)/Lookup!$L$2)*VLOOKUP($C173,Model!$A$2:$E$22,5,FALSE)*VLOOKUP($C173,Model!$A$2:$K$22,11,FALSE)</f>
        <v>#N/A</v>
      </c>
      <c r="AF173" s="503" t="e">
        <f ca="1">_xlfn.SWITCH(VLOOKUP($C173,Model!$A$2:$F$22,6,FALSE),8,(VLOOKUP($I173,Lookup!$N$17:$O$24,2,FALSE)/Lookup!$L$2)*VLOOKUP($C173,Model!$A$2:$E$22,5,FALSE)*VLOOKUP($C173,Model!$A$2:$K$22,11,FALSE),(VLOOKUP($I173,Lookup!$N$4:$O$15,2,FALSE)/Lookup!$L$2)*VLOOKUP($C173,Model!$A$2:$E$22,5,FALSE)*VLOOKUP($C173,Model!$A$2:$K$22,11,FALSE))</f>
        <v>#NAME?</v>
      </c>
      <c r="AG173" s="503" t="e">
        <f>(VLOOKUP($J173,Lookup!$P$4:$Q$15,2,FALSE)/Lookup!$P$2)*VLOOKUP($C173,Model!$A$2:$E$22,5,FALSE)*VLOOKUP($C173,Model!$A$2:$L$22,12,FALSE)</f>
        <v>#N/A</v>
      </c>
      <c r="AH173" s="503" t="e">
        <f ca="1">_xlfn.SWITCH(VLOOKUP($C173,Model!$A$2:$F$22,6,FALSE),8,(VLOOKUP($K173,Lookup!$R$15:$S$23,2,FALSE)/Lookup!$R$2)*VLOOKUP($C173,Model!$A$2:$E$22,5,FALSE)*VLOOKUP($C173,Model!$A$2:$M$22,13,FALSE),(VLOOKUP($K173,Lookup!$R$4:$S$12,2,FALSE)/Lookup!$R$2)*VLOOKUP($C173,Model!$A$2:$E$22,5,FALSE)*VLOOKUP($C173,Model!$A$2:$M$22,13,FALSE))</f>
        <v>#NAME?</v>
      </c>
      <c r="AI173" s="503" t="e">
        <f>(VLOOKUP($L173,Lookup!$V$4:$W$12,2,FALSE)/Lookup!$V$2)*VLOOKUP($C173,Model!$A$2:$E$22,5,FALSE)*VLOOKUP($C173,Model!$A$2:$N$22,14,FALSE)</f>
        <v>#N/A</v>
      </c>
      <c r="AJ173" s="503" t="e">
        <f>(VLOOKUP($M173,Lookup!$X$4:$Y$10,2,FALSE)/Lookup!$X$2)*VLOOKUP($C173,Model!$A$2:$E$22,5,FALSE)*VLOOKUP($C173,Model!$A$2:$O$22,15,FALSE)</f>
        <v>#N/A</v>
      </c>
      <c r="AK173" s="503" t="e">
        <f>(VLOOKUP($N173,Lookup!$Z$4:$AA$13,2,FALSE)/Lookup!$Z$2)*VLOOKUP($C173,Model!$A$2:$E$22,5,FALSE)*VLOOKUP($C173,Model!$A$2:$P$22,16,FALSE)</f>
        <v>#N/A</v>
      </c>
      <c r="AL173" s="503" t="e">
        <f>(VLOOKUP($O173,Lookup!$AB$4:$AC$13,2,FALSE)/Lookup!$AB$2)*VLOOKUP($C173,Model!$A$2:$E$22,5,FALSE)*VLOOKUP($C173,Model!$A$2:$Q$22,17,FALSE)</f>
        <v>#N/A</v>
      </c>
      <c r="AM173" s="503" t="e">
        <f>(VLOOKUP($P173,Lookup!$T$4:$U$8,2,FALSE)/Lookup!$T$2)*VLOOKUP($C173,Model!$A$2:$E$22,5,FALSE)*VLOOKUP($C173,Model!$A$2:$R$22,18,FALSE)</f>
        <v>#N/A</v>
      </c>
      <c r="AN173" s="503" t="e">
        <f>(VLOOKUP($Q173,Lookup!$AD$4:$AE$13,2,FALSE)/Lookup!$AD$2)*VLOOKUP($C173,Model!$A$2:$E$22,5,FALSE)*VLOOKUP($C173,Model!$A$2:$S$22,19,FALSE)</f>
        <v>#N/A</v>
      </c>
      <c r="AO173" s="503" t="e">
        <f>(VLOOKUP($R173,Lookup!$AF$4:$AG$8,2,FALSE)/Lookup!$AF$2)*VLOOKUP($C173,Model!$A$2:$E$22,5,FALSE)*VLOOKUP($C173,Model!$A$2:$T$22,20,FALSE)</f>
        <v>#N/A</v>
      </c>
      <c r="AP173" s="503" t="e">
        <f>(VLOOKUP($S173,Lookup!$AH$4:$AI$9,2,FALSE)/Lookup!$AH$2)*VLOOKUP($C173,Model!$A$2:$E$22,5,FALSE)*VLOOKUP($C173,Model!$A$2:$U$22,21,FALSE)</f>
        <v>#N/A</v>
      </c>
      <c r="AQ173" s="503" t="e">
        <f>(VLOOKUP($T173,Lookup!$AJ$4:$AK$12,2,FALSE)/Lookup!$AJ$2)*VLOOKUP($C173,Model!$A$2:$E$22,5,FALSE)*VLOOKUP($C173,Model!$A$2:$V$22,22,FALSE)</f>
        <v>#N/A</v>
      </c>
    </row>
    <row r="174" spans="1:43" x14ac:dyDescent="0.25">
      <c r="A174" s="69"/>
      <c r="B174" s="69"/>
      <c r="C174" s="69"/>
      <c r="D174" s="69"/>
      <c r="E174" s="69"/>
      <c r="F174" s="69"/>
      <c r="G174" s="69"/>
      <c r="H174" s="69"/>
      <c r="I174" s="70"/>
      <c r="J174" s="69"/>
      <c r="K174" s="69"/>
      <c r="L174" s="69"/>
      <c r="M174" s="69"/>
      <c r="N174" s="69"/>
      <c r="O174" s="72"/>
      <c r="P174" s="69"/>
      <c r="Q174" s="69"/>
      <c r="R174" s="69"/>
      <c r="S174" s="69"/>
      <c r="T174" s="69"/>
      <c r="U174" s="503">
        <f t="shared" ca="1" si="6"/>
        <v>0</v>
      </c>
      <c r="V174" s="508">
        <f t="shared" ca="1" si="5"/>
        <v>0</v>
      </c>
      <c r="W174" s="506"/>
      <c r="X174" s="506"/>
      <c r="Y174" s="506"/>
      <c r="Z174" s="502" t="e">
        <f>VLOOKUP($C174,Model!$A$2:$D$22,2,FALSE)</f>
        <v>#N/A</v>
      </c>
      <c r="AA174" s="503" t="e">
        <f>(VLOOKUP($D174,Lookup!$C$4:$D$36,2,FALSE)/Lookup!$C$2)*VLOOKUP($C174,Model!$A$2:$E$22,5,FALSE)*VLOOKUP($C174,Model!$A$2:$G$22,7,FALSE)</f>
        <v>#N/A</v>
      </c>
      <c r="AB174" s="503" t="e">
        <f>(VLOOKUP($E174,Lookup!$F$4:$G$8,2,FALSE)/Lookup!$F$2)*VLOOKUP($C174,Model!$A$2:$E$22,5,FALSE)*VLOOKUP($C174,Model!$A$2:$H$22,8,FALSE)</f>
        <v>#N/A</v>
      </c>
      <c r="AC174" s="503" t="e">
        <f>(VLOOKUP($F174,Lookup!$H$4:$I$26,2,FALSE)/Lookup!$H$2)*VLOOKUP($C174,Model!$A$2:$E$22,5,FALSE)*VLOOKUP($C174,Model!$A$2:$I$22,9,FALSE)</f>
        <v>#N/A</v>
      </c>
      <c r="AD174" s="503" t="e">
        <f>(VLOOKUP($G174,Lookup!$J$4:$K$34,2,FALSE)/Lookup!$J$2)*VLOOKUP($C174,Model!$A$2:$E$22,5,FALSE)*VLOOKUP($C174,Model!$A$2:$J$22,10,FALSE)</f>
        <v>#N/A</v>
      </c>
      <c r="AE174" s="503" t="e">
        <f>(VLOOKUP($H174,Lookup!$L$4:$M$15,2,FALSE)/Lookup!$L$2)*VLOOKUP($C174,Model!$A$2:$E$22,5,FALSE)*VLOOKUP($C174,Model!$A$2:$K$22,11,FALSE)</f>
        <v>#N/A</v>
      </c>
      <c r="AF174" s="503" t="e">
        <f ca="1">_xlfn.SWITCH(VLOOKUP($C174,Model!$A$2:$F$22,6,FALSE),8,(VLOOKUP($I174,Lookup!$N$17:$O$24,2,FALSE)/Lookup!$L$2)*VLOOKUP($C174,Model!$A$2:$E$22,5,FALSE)*VLOOKUP($C174,Model!$A$2:$K$22,11,FALSE),(VLOOKUP($I174,Lookup!$N$4:$O$15,2,FALSE)/Lookup!$L$2)*VLOOKUP($C174,Model!$A$2:$E$22,5,FALSE)*VLOOKUP($C174,Model!$A$2:$K$22,11,FALSE))</f>
        <v>#NAME?</v>
      </c>
      <c r="AG174" s="503" t="e">
        <f>(VLOOKUP($J174,Lookup!$P$4:$Q$15,2,FALSE)/Lookup!$P$2)*VLOOKUP($C174,Model!$A$2:$E$22,5,FALSE)*VLOOKUP($C174,Model!$A$2:$L$22,12,FALSE)</f>
        <v>#N/A</v>
      </c>
      <c r="AH174" s="503" t="e">
        <f ca="1">_xlfn.SWITCH(VLOOKUP($C174,Model!$A$2:$F$22,6,FALSE),8,(VLOOKUP($K174,Lookup!$R$15:$S$23,2,FALSE)/Lookup!$R$2)*VLOOKUP($C174,Model!$A$2:$E$22,5,FALSE)*VLOOKUP($C174,Model!$A$2:$M$22,13,FALSE),(VLOOKUP($K174,Lookup!$R$4:$S$12,2,FALSE)/Lookup!$R$2)*VLOOKUP($C174,Model!$A$2:$E$22,5,FALSE)*VLOOKUP($C174,Model!$A$2:$M$22,13,FALSE))</f>
        <v>#NAME?</v>
      </c>
      <c r="AI174" s="503" t="e">
        <f>(VLOOKUP($L174,Lookup!$V$4:$W$12,2,FALSE)/Lookup!$V$2)*VLOOKUP($C174,Model!$A$2:$E$22,5,FALSE)*VLOOKUP($C174,Model!$A$2:$N$22,14,FALSE)</f>
        <v>#N/A</v>
      </c>
      <c r="AJ174" s="503" t="e">
        <f>(VLOOKUP($M174,Lookup!$X$4:$Y$10,2,FALSE)/Lookup!$X$2)*VLOOKUP($C174,Model!$A$2:$E$22,5,FALSE)*VLOOKUP($C174,Model!$A$2:$O$22,15,FALSE)</f>
        <v>#N/A</v>
      </c>
      <c r="AK174" s="503" t="e">
        <f>(VLOOKUP($N174,Lookup!$Z$4:$AA$13,2,FALSE)/Lookup!$Z$2)*VLOOKUP($C174,Model!$A$2:$E$22,5,FALSE)*VLOOKUP($C174,Model!$A$2:$P$22,16,FALSE)</f>
        <v>#N/A</v>
      </c>
      <c r="AL174" s="503" t="e">
        <f>(VLOOKUP($O174,Lookup!$AB$4:$AC$13,2,FALSE)/Lookup!$AB$2)*VLOOKUP($C174,Model!$A$2:$E$22,5,FALSE)*VLOOKUP($C174,Model!$A$2:$Q$22,17,FALSE)</f>
        <v>#N/A</v>
      </c>
      <c r="AM174" s="503" t="e">
        <f>(VLOOKUP($P174,Lookup!$T$4:$U$8,2,FALSE)/Lookup!$T$2)*VLOOKUP($C174,Model!$A$2:$E$22,5,FALSE)*VLOOKUP($C174,Model!$A$2:$R$22,18,FALSE)</f>
        <v>#N/A</v>
      </c>
      <c r="AN174" s="503" t="e">
        <f>(VLOOKUP($Q174,Lookup!$AD$4:$AE$13,2,FALSE)/Lookup!$AD$2)*VLOOKUP($C174,Model!$A$2:$E$22,5,FALSE)*VLOOKUP($C174,Model!$A$2:$S$22,19,FALSE)</f>
        <v>#N/A</v>
      </c>
      <c r="AO174" s="503" t="e">
        <f>(VLOOKUP($R174,Lookup!$AF$4:$AG$8,2,FALSE)/Lookup!$AF$2)*VLOOKUP($C174,Model!$A$2:$E$22,5,FALSE)*VLOOKUP($C174,Model!$A$2:$T$22,20,FALSE)</f>
        <v>#N/A</v>
      </c>
      <c r="AP174" s="503" t="e">
        <f>(VLOOKUP($S174,Lookup!$AH$4:$AI$9,2,FALSE)/Lookup!$AH$2)*VLOOKUP($C174,Model!$A$2:$E$22,5,FALSE)*VLOOKUP($C174,Model!$A$2:$U$22,21,FALSE)</f>
        <v>#N/A</v>
      </c>
      <c r="AQ174" s="503" t="e">
        <f>(VLOOKUP($T174,Lookup!$AJ$4:$AK$12,2,FALSE)/Lookup!$AJ$2)*VLOOKUP($C174,Model!$A$2:$E$22,5,FALSE)*VLOOKUP($C174,Model!$A$2:$V$22,22,FALSE)</f>
        <v>#N/A</v>
      </c>
    </row>
    <row r="175" spans="1:43" x14ac:dyDescent="0.25">
      <c r="A175" s="69"/>
      <c r="B175" s="69"/>
      <c r="C175" s="69"/>
      <c r="D175" s="69"/>
      <c r="E175" s="69"/>
      <c r="F175" s="69"/>
      <c r="G175" s="69"/>
      <c r="H175" s="69"/>
      <c r="I175" s="70"/>
      <c r="J175" s="69"/>
      <c r="K175" s="69"/>
      <c r="L175" s="69"/>
      <c r="M175" s="69"/>
      <c r="N175" s="69"/>
      <c r="O175" s="72"/>
      <c r="P175" s="69"/>
      <c r="Q175" s="69"/>
      <c r="R175" s="69"/>
      <c r="S175" s="69"/>
      <c r="T175" s="69"/>
      <c r="U175" s="503">
        <f t="shared" ca="1" si="6"/>
        <v>0</v>
      </c>
      <c r="V175" s="508">
        <f t="shared" ca="1" si="5"/>
        <v>0</v>
      </c>
      <c r="W175" s="506"/>
      <c r="X175" s="506"/>
      <c r="Y175" s="506"/>
      <c r="Z175" s="502" t="e">
        <f>VLOOKUP($C175,Model!$A$2:$D$22,2,FALSE)</f>
        <v>#N/A</v>
      </c>
      <c r="AA175" s="503" t="e">
        <f>(VLOOKUP($D175,Lookup!$C$4:$D$36,2,FALSE)/Lookup!$C$2)*VLOOKUP($C175,Model!$A$2:$E$22,5,FALSE)*VLOOKUP($C175,Model!$A$2:$G$22,7,FALSE)</f>
        <v>#N/A</v>
      </c>
      <c r="AB175" s="503" t="e">
        <f>(VLOOKUP($E175,Lookup!$F$4:$G$8,2,FALSE)/Lookup!$F$2)*VLOOKUP($C175,Model!$A$2:$E$22,5,FALSE)*VLOOKUP($C175,Model!$A$2:$H$22,8,FALSE)</f>
        <v>#N/A</v>
      </c>
      <c r="AC175" s="503" t="e">
        <f>(VLOOKUP($F175,Lookup!$H$4:$I$26,2,FALSE)/Lookup!$H$2)*VLOOKUP($C175,Model!$A$2:$E$22,5,FALSE)*VLOOKUP($C175,Model!$A$2:$I$22,9,FALSE)</f>
        <v>#N/A</v>
      </c>
      <c r="AD175" s="503" t="e">
        <f>(VLOOKUP($G175,Lookup!$J$4:$K$34,2,FALSE)/Lookup!$J$2)*VLOOKUP($C175,Model!$A$2:$E$22,5,FALSE)*VLOOKUP($C175,Model!$A$2:$J$22,10,FALSE)</f>
        <v>#N/A</v>
      </c>
      <c r="AE175" s="503" t="e">
        <f>(VLOOKUP($H175,Lookup!$L$4:$M$15,2,FALSE)/Lookup!$L$2)*VLOOKUP($C175,Model!$A$2:$E$22,5,FALSE)*VLOOKUP($C175,Model!$A$2:$K$22,11,FALSE)</f>
        <v>#N/A</v>
      </c>
      <c r="AF175" s="503" t="e">
        <f ca="1">_xlfn.SWITCH(VLOOKUP($C175,Model!$A$2:$F$22,6,FALSE),8,(VLOOKUP($I175,Lookup!$N$17:$O$24,2,FALSE)/Lookup!$L$2)*VLOOKUP($C175,Model!$A$2:$E$22,5,FALSE)*VLOOKUP($C175,Model!$A$2:$K$22,11,FALSE),(VLOOKUP($I175,Lookup!$N$4:$O$15,2,FALSE)/Lookup!$L$2)*VLOOKUP($C175,Model!$A$2:$E$22,5,FALSE)*VLOOKUP($C175,Model!$A$2:$K$22,11,FALSE))</f>
        <v>#NAME?</v>
      </c>
      <c r="AG175" s="503" t="e">
        <f>(VLOOKUP($J175,Lookup!$P$4:$Q$15,2,FALSE)/Lookup!$P$2)*VLOOKUP($C175,Model!$A$2:$E$22,5,FALSE)*VLOOKUP($C175,Model!$A$2:$L$22,12,FALSE)</f>
        <v>#N/A</v>
      </c>
      <c r="AH175" s="503" t="e">
        <f ca="1">_xlfn.SWITCH(VLOOKUP($C175,Model!$A$2:$F$22,6,FALSE),8,(VLOOKUP($K175,Lookup!$R$15:$S$23,2,FALSE)/Lookup!$R$2)*VLOOKUP($C175,Model!$A$2:$E$22,5,FALSE)*VLOOKUP($C175,Model!$A$2:$M$22,13,FALSE),(VLOOKUP($K175,Lookup!$R$4:$S$12,2,FALSE)/Lookup!$R$2)*VLOOKUP($C175,Model!$A$2:$E$22,5,FALSE)*VLOOKUP($C175,Model!$A$2:$M$22,13,FALSE))</f>
        <v>#NAME?</v>
      </c>
      <c r="AI175" s="503" t="e">
        <f>(VLOOKUP($L175,Lookup!$V$4:$W$12,2,FALSE)/Lookup!$V$2)*VLOOKUP($C175,Model!$A$2:$E$22,5,FALSE)*VLOOKUP($C175,Model!$A$2:$N$22,14,FALSE)</f>
        <v>#N/A</v>
      </c>
      <c r="AJ175" s="503" t="e">
        <f>(VLOOKUP($M175,Lookup!$X$4:$Y$10,2,FALSE)/Lookup!$X$2)*VLOOKUP($C175,Model!$A$2:$E$22,5,FALSE)*VLOOKUP($C175,Model!$A$2:$O$22,15,FALSE)</f>
        <v>#N/A</v>
      </c>
      <c r="AK175" s="503" t="e">
        <f>(VLOOKUP($N175,Lookup!$Z$4:$AA$13,2,FALSE)/Lookup!$Z$2)*VLOOKUP($C175,Model!$A$2:$E$22,5,FALSE)*VLOOKUP($C175,Model!$A$2:$P$22,16,FALSE)</f>
        <v>#N/A</v>
      </c>
      <c r="AL175" s="503" t="e">
        <f>(VLOOKUP($O175,Lookup!$AB$4:$AC$13,2,FALSE)/Lookup!$AB$2)*VLOOKUP($C175,Model!$A$2:$E$22,5,FALSE)*VLOOKUP($C175,Model!$A$2:$Q$22,17,FALSE)</f>
        <v>#N/A</v>
      </c>
      <c r="AM175" s="503" t="e">
        <f>(VLOOKUP($P175,Lookup!$T$4:$U$8,2,FALSE)/Lookup!$T$2)*VLOOKUP($C175,Model!$A$2:$E$22,5,FALSE)*VLOOKUP($C175,Model!$A$2:$R$22,18,FALSE)</f>
        <v>#N/A</v>
      </c>
      <c r="AN175" s="503" t="e">
        <f>(VLOOKUP($Q175,Lookup!$AD$4:$AE$13,2,FALSE)/Lookup!$AD$2)*VLOOKUP($C175,Model!$A$2:$E$22,5,FALSE)*VLOOKUP($C175,Model!$A$2:$S$22,19,FALSE)</f>
        <v>#N/A</v>
      </c>
      <c r="AO175" s="503" t="e">
        <f>(VLOOKUP($R175,Lookup!$AF$4:$AG$8,2,FALSE)/Lookup!$AF$2)*VLOOKUP($C175,Model!$A$2:$E$22,5,FALSE)*VLOOKUP($C175,Model!$A$2:$T$22,20,FALSE)</f>
        <v>#N/A</v>
      </c>
      <c r="AP175" s="503" t="e">
        <f>(VLOOKUP($S175,Lookup!$AH$4:$AI$9,2,FALSE)/Lookup!$AH$2)*VLOOKUP($C175,Model!$A$2:$E$22,5,FALSE)*VLOOKUP($C175,Model!$A$2:$U$22,21,FALSE)</f>
        <v>#N/A</v>
      </c>
      <c r="AQ175" s="503" t="e">
        <f>(VLOOKUP($T175,Lookup!$AJ$4:$AK$12,2,FALSE)/Lookup!$AJ$2)*VLOOKUP($C175,Model!$A$2:$E$22,5,FALSE)*VLOOKUP($C175,Model!$A$2:$V$22,22,FALSE)</f>
        <v>#N/A</v>
      </c>
    </row>
    <row r="176" spans="1:43" x14ac:dyDescent="0.25">
      <c r="A176" s="69"/>
      <c r="B176" s="69"/>
      <c r="C176" s="69"/>
      <c r="D176" s="69"/>
      <c r="E176" s="69"/>
      <c r="F176" s="69"/>
      <c r="G176" s="69"/>
      <c r="H176" s="69"/>
      <c r="I176" s="70"/>
      <c r="J176" s="69"/>
      <c r="K176" s="69"/>
      <c r="L176" s="69"/>
      <c r="M176" s="69"/>
      <c r="N176" s="69"/>
      <c r="O176" s="72"/>
      <c r="P176" s="69"/>
      <c r="Q176" s="69"/>
      <c r="R176" s="69"/>
      <c r="S176" s="69"/>
      <c r="T176" s="69"/>
      <c r="U176" s="503">
        <f t="shared" ca="1" si="6"/>
        <v>0</v>
      </c>
      <c r="V176" s="508">
        <f t="shared" ca="1" si="5"/>
        <v>0</v>
      </c>
      <c r="W176" s="506"/>
      <c r="X176" s="506"/>
      <c r="Y176" s="506"/>
      <c r="Z176" s="502" t="e">
        <f>VLOOKUP($C176,Model!$A$2:$D$22,2,FALSE)</f>
        <v>#N/A</v>
      </c>
      <c r="AA176" s="503" t="e">
        <f>(VLOOKUP($D176,Lookup!$C$4:$D$36,2,FALSE)/Lookup!$C$2)*VLOOKUP($C176,Model!$A$2:$E$22,5,FALSE)*VLOOKUP($C176,Model!$A$2:$G$22,7,FALSE)</f>
        <v>#N/A</v>
      </c>
      <c r="AB176" s="503" t="e">
        <f>(VLOOKUP($E176,Lookup!$F$4:$G$8,2,FALSE)/Lookup!$F$2)*VLOOKUP($C176,Model!$A$2:$E$22,5,FALSE)*VLOOKUP($C176,Model!$A$2:$H$22,8,FALSE)</f>
        <v>#N/A</v>
      </c>
      <c r="AC176" s="503" t="e">
        <f>(VLOOKUP($F176,Lookup!$H$4:$I$26,2,FALSE)/Lookup!$H$2)*VLOOKUP($C176,Model!$A$2:$E$22,5,FALSE)*VLOOKUP($C176,Model!$A$2:$I$22,9,FALSE)</f>
        <v>#N/A</v>
      </c>
      <c r="AD176" s="503" t="e">
        <f>(VLOOKUP($G176,Lookup!$J$4:$K$34,2,FALSE)/Lookup!$J$2)*VLOOKUP($C176,Model!$A$2:$E$22,5,FALSE)*VLOOKUP($C176,Model!$A$2:$J$22,10,FALSE)</f>
        <v>#N/A</v>
      </c>
      <c r="AE176" s="503" t="e">
        <f>(VLOOKUP($H176,Lookup!$L$4:$M$15,2,FALSE)/Lookup!$L$2)*VLOOKUP($C176,Model!$A$2:$E$22,5,FALSE)*VLOOKUP($C176,Model!$A$2:$K$22,11,FALSE)</f>
        <v>#N/A</v>
      </c>
      <c r="AF176" s="503" t="e">
        <f ca="1">_xlfn.SWITCH(VLOOKUP($C176,Model!$A$2:$F$22,6,FALSE),8,(VLOOKUP($I176,Lookup!$N$17:$O$24,2,FALSE)/Lookup!$L$2)*VLOOKUP($C176,Model!$A$2:$E$22,5,FALSE)*VLOOKUP($C176,Model!$A$2:$K$22,11,FALSE),(VLOOKUP($I176,Lookup!$N$4:$O$15,2,FALSE)/Lookup!$L$2)*VLOOKUP($C176,Model!$A$2:$E$22,5,FALSE)*VLOOKUP($C176,Model!$A$2:$K$22,11,FALSE))</f>
        <v>#NAME?</v>
      </c>
      <c r="AG176" s="503" t="e">
        <f>(VLOOKUP($J176,Lookup!$P$4:$Q$15,2,FALSE)/Lookup!$P$2)*VLOOKUP($C176,Model!$A$2:$E$22,5,FALSE)*VLOOKUP($C176,Model!$A$2:$L$22,12,FALSE)</f>
        <v>#N/A</v>
      </c>
      <c r="AH176" s="503" t="e">
        <f ca="1">_xlfn.SWITCH(VLOOKUP($C176,Model!$A$2:$F$22,6,FALSE),8,(VLOOKUP($K176,Lookup!$R$15:$S$23,2,FALSE)/Lookup!$R$2)*VLOOKUP($C176,Model!$A$2:$E$22,5,FALSE)*VLOOKUP($C176,Model!$A$2:$M$22,13,FALSE),(VLOOKUP($K176,Lookup!$R$4:$S$12,2,FALSE)/Lookup!$R$2)*VLOOKUP($C176,Model!$A$2:$E$22,5,FALSE)*VLOOKUP($C176,Model!$A$2:$M$22,13,FALSE))</f>
        <v>#NAME?</v>
      </c>
      <c r="AI176" s="503" t="e">
        <f>(VLOOKUP($L176,Lookup!$V$4:$W$12,2,FALSE)/Lookup!$V$2)*VLOOKUP($C176,Model!$A$2:$E$22,5,FALSE)*VLOOKUP($C176,Model!$A$2:$N$22,14,FALSE)</f>
        <v>#N/A</v>
      </c>
      <c r="AJ176" s="503" t="e">
        <f>(VLOOKUP($M176,Lookup!$X$4:$Y$10,2,FALSE)/Lookup!$X$2)*VLOOKUP($C176,Model!$A$2:$E$22,5,FALSE)*VLOOKUP($C176,Model!$A$2:$O$22,15,FALSE)</f>
        <v>#N/A</v>
      </c>
      <c r="AK176" s="503" t="e">
        <f>(VLOOKUP($N176,Lookup!$Z$4:$AA$13,2,FALSE)/Lookup!$Z$2)*VLOOKUP($C176,Model!$A$2:$E$22,5,FALSE)*VLOOKUP($C176,Model!$A$2:$P$22,16,FALSE)</f>
        <v>#N/A</v>
      </c>
      <c r="AL176" s="503" t="e">
        <f>(VLOOKUP($O176,Lookup!$AB$4:$AC$13,2,FALSE)/Lookup!$AB$2)*VLOOKUP($C176,Model!$A$2:$E$22,5,FALSE)*VLOOKUP($C176,Model!$A$2:$Q$22,17,FALSE)</f>
        <v>#N/A</v>
      </c>
      <c r="AM176" s="503" t="e">
        <f>(VLOOKUP($P176,Lookup!$T$4:$U$8,2,FALSE)/Lookup!$T$2)*VLOOKUP($C176,Model!$A$2:$E$22,5,FALSE)*VLOOKUP($C176,Model!$A$2:$R$22,18,FALSE)</f>
        <v>#N/A</v>
      </c>
      <c r="AN176" s="503" t="e">
        <f>(VLOOKUP($Q176,Lookup!$AD$4:$AE$13,2,FALSE)/Lookup!$AD$2)*VLOOKUP($C176,Model!$A$2:$E$22,5,FALSE)*VLOOKUP($C176,Model!$A$2:$S$22,19,FALSE)</f>
        <v>#N/A</v>
      </c>
      <c r="AO176" s="503" t="e">
        <f>(VLOOKUP($R176,Lookup!$AF$4:$AG$8,2,FALSE)/Lookup!$AF$2)*VLOOKUP($C176,Model!$A$2:$E$22,5,FALSE)*VLOOKUP($C176,Model!$A$2:$T$22,20,FALSE)</f>
        <v>#N/A</v>
      </c>
      <c r="AP176" s="503" t="e">
        <f>(VLOOKUP($S176,Lookup!$AH$4:$AI$9,2,FALSE)/Lookup!$AH$2)*VLOOKUP($C176,Model!$A$2:$E$22,5,FALSE)*VLOOKUP($C176,Model!$A$2:$U$22,21,FALSE)</f>
        <v>#N/A</v>
      </c>
      <c r="AQ176" s="503" t="e">
        <f>(VLOOKUP($T176,Lookup!$AJ$4:$AK$12,2,FALSE)/Lookup!$AJ$2)*VLOOKUP($C176,Model!$A$2:$E$22,5,FALSE)*VLOOKUP($C176,Model!$A$2:$V$22,22,FALSE)</f>
        <v>#N/A</v>
      </c>
    </row>
    <row r="177" spans="1:43" x14ac:dyDescent="0.25">
      <c r="A177" s="69"/>
      <c r="B177" s="69"/>
      <c r="C177" s="69"/>
      <c r="D177" s="69"/>
      <c r="E177" s="69"/>
      <c r="F177" s="69"/>
      <c r="G177" s="69"/>
      <c r="H177" s="69"/>
      <c r="I177" s="70"/>
      <c r="J177" s="69"/>
      <c r="K177" s="69"/>
      <c r="L177" s="69"/>
      <c r="M177" s="69"/>
      <c r="N177" s="69"/>
      <c r="O177" s="72"/>
      <c r="P177" s="69"/>
      <c r="Q177" s="69"/>
      <c r="R177" s="69"/>
      <c r="S177" s="69"/>
      <c r="T177" s="69"/>
      <c r="U177" s="503">
        <f t="shared" ca="1" si="6"/>
        <v>0</v>
      </c>
      <c r="V177" s="508">
        <f t="shared" ca="1" si="5"/>
        <v>0</v>
      </c>
      <c r="W177" s="506"/>
      <c r="X177" s="506"/>
      <c r="Y177" s="506"/>
      <c r="Z177" s="502" t="e">
        <f>VLOOKUP($C177,Model!$A$2:$D$22,2,FALSE)</f>
        <v>#N/A</v>
      </c>
      <c r="AA177" s="503" t="e">
        <f>(VLOOKUP($D177,Lookup!$C$4:$D$36,2,FALSE)/Lookup!$C$2)*VLOOKUP($C177,Model!$A$2:$E$22,5,FALSE)*VLOOKUP($C177,Model!$A$2:$G$22,7,FALSE)</f>
        <v>#N/A</v>
      </c>
      <c r="AB177" s="503" t="e">
        <f>(VLOOKUP($E177,Lookup!$F$4:$G$8,2,FALSE)/Lookup!$F$2)*VLOOKUP($C177,Model!$A$2:$E$22,5,FALSE)*VLOOKUP($C177,Model!$A$2:$H$22,8,FALSE)</f>
        <v>#N/A</v>
      </c>
      <c r="AC177" s="503" t="e">
        <f>(VLOOKUP($F177,Lookup!$H$4:$I$26,2,FALSE)/Lookup!$H$2)*VLOOKUP($C177,Model!$A$2:$E$22,5,FALSE)*VLOOKUP($C177,Model!$A$2:$I$22,9,FALSE)</f>
        <v>#N/A</v>
      </c>
      <c r="AD177" s="503" t="e">
        <f>(VLOOKUP($G177,Lookup!$J$4:$K$34,2,FALSE)/Lookup!$J$2)*VLOOKUP($C177,Model!$A$2:$E$22,5,FALSE)*VLOOKUP($C177,Model!$A$2:$J$22,10,FALSE)</f>
        <v>#N/A</v>
      </c>
      <c r="AE177" s="503" t="e">
        <f>(VLOOKUP($H177,Lookup!$L$4:$M$15,2,FALSE)/Lookup!$L$2)*VLOOKUP($C177,Model!$A$2:$E$22,5,FALSE)*VLOOKUP($C177,Model!$A$2:$K$22,11,FALSE)</f>
        <v>#N/A</v>
      </c>
      <c r="AF177" s="503" t="e">
        <f ca="1">_xlfn.SWITCH(VLOOKUP($C177,Model!$A$2:$F$22,6,FALSE),8,(VLOOKUP($I177,Lookup!$N$17:$O$24,2,FALSE)/Lookup!$L$2)*VLOOKUP($C177,Model!$A$2:$E$22,5,FALSE)*VLOOKUP($C177,Model!$A$2:$K$22,11,FALSE),(VLOOKUP($I177,Lookup!$N$4:$O$15,2,FALSE)/Lookup!$L$2)*VLOOKUP($C177,Model!$A$2:$E$22,5,FALSE)*VLOOKUP($C177,Model!$A$2:$K$22,11,FALSE))</f>
        <v>#NAME?</v>
      </c>
      <c r="AG177" s="503" t="e">
        <f>(VLOOKUP($J177,Lookup!$P$4:$Q$15,2,FALSE)/Lookup!$P$2)*VLOOKUP($C177,Model!$A$2:$E$22,5,FALSE)*VLOOKUP($C177,Model!$A$2:$L$22,12,FALSE)</f>
        <v>#N/A</v>
      </c>
      <c r="AH177" s="503" t="e">
        <f ca="1">_xlfn.SWITCH(VLOOKUP($C177,Model!$A$2:$F$22,6,FALSE),8,(VLOOKUP($K177,Lookup!$R$15:$S$23,2,FALSE)/Lookup!$R$2)*VLOOKUP($C177,Model!$A$2:$E$22,5,FALSE)*VLOOKUP($C177,Model!$A$2:$M$22,13,FALSE),(VLOOKUP($K177,Lookup!$R$4:$S$12,2,FALSE)/Lookup!$R$2)*VLOOKUP($C177,Model!$A$2:$E$22,5,FALSE)*VLOOKUP($C177,Model!$A$2:$M$22,13,FALSE))</f>
        <v>#NAME?</v>
      </c>
      <c r="AI177" s="503" t="e">
        <f>(VLOOKUP($L177,Lookup!$V$4:$W$12,2,FALSE)/Lookup!$V$2)*VLOOKUP($C177,Model!$A$2:$E$22,5,FALSE)*VLOOKUP($C177,Model!$A$2:$N$22,14,FALSE)</f>
        <v>#N/A</v>
      </c>
      <c r="AJ177" s="503" t="e">
        <f>(VLOOKUP($M177,Lookup!$X$4:$Y$10,2,FALSE)/Lookup!$X$2)*VLOOKUP($C177,Model!$A$2:$E$22,5,FALSE)*VLOOKUP($C177,Model!$A$2:$O$22,15,FALSE)</f>
        <v>#N/A</v>
      </c>
      <c r="AK177" s="503" t="e">
        <f>(VLOOKUP($N177,Lookup!$Z$4:$AA$13,2,FALSE)/Lookup!$Z$2)*VLOOKUP($C177,Model!$A$2:$E$22,5,FALSE)*VLOOKUP($C177,Model!$A$2:$P$22,16,FALSE)</f>
        <v>#N/A</v>
      </c>
      <c r="AL177" s="503" t="e">
        <f>(VLOOKUP($O177,Lookup!$AB$4:$AC$13,2,FALSE)/Lookup!$AB$2)*VLOOKUP($C177,Model!$A$2:$E$22,5,FALSE)*VLOOKUP($C177,Model!$A$2:$Q$22,17,FALSE)</f>
        <v>#N/A</v>
      </c>
      <c r="AM177" s="503" t="e">
        <f>(VLOOKUP($P177,Lookup!$T$4:$U$8,2,FALSE)/Lookup!$T$2)*VLOOKUP($C177,Model!$A$2:$E$22,5,FALSE)*VLOOKUP($C177,Model!$A$2:$R$22,18,FALSE)</f>
        <v>#N/A</v>
      </c>
      <c r="AN177" s="503" t="e">
        <f>(VLOOKUP($Q177,Lookup!$AD$4:$AE$13,2,FALSE)/Lookup!$AD$2)*VLOOKUP($C177,Model!$A$2:$E$22,5,FALSE)*VLOOKUP($C177,Model!$A$2:$S$22,19,FALSE)</f>
        <v>#N/A</v>
      </c>
      <c r="AO177" s="503" t="e">
        <f>(VLOOKUP($R177,Lookup!$AF$4:$AG$8,2,FALSE)/Lookup!$AF$2)*VLOOKUP($C177,Model!$A$2:$E$22,5,FALSE)*VLOOKUP($C177,Model!$A$2:$T$22,20,FALSE)</f>
        <v>#N/A</v>
      </c>
      <c r="AP177" s="503" t="e">
        <f>(VLOOKUP($S177,Lookup!$AH$4:$AI$9,2,FALSE)/Lookup!$AH$2)*VLOOKUP($C177,Model!$A$2:$E$22,5,FALSE)*VLOOKUP($C177,Model!$A$2:$U$22,21,FALSE)</f>
        <v>#N/A</v>
      </c>
      <c r="AQ177" s="503" t="e">
        <f>(VLOOKUP($T177,Lookup!$AJ$4:$AK$12,2,FALSE)/Lookup!$AJ$2)*VLOOKUP($C177,Model!$A$2:$E$22,5,FALSE)*VLOOKUP($C177,Model!$A$2:$V$22,22,FALSE)</f>
        <v>#N/A</v>
      </c>
    </row>
    <row r="178" spans="1:43" x14ac:dyDescent="0.25">
      <c r="A178" s="69"/>
      <c r="B178" s="69"/>
      <c r="C178" s="69"/>
      <c r="D178" s="69"/>
      <c r="E178" s="69"/>
      <c r="F178" s="69"/>
      <c r="G178" s="69"/>
      <c r="H178" s="69"/>
      <c r="I178" s="70"/>
      <c r="J178" s="69"/>
      <c r="K178" s="69"/>
      <c r="L178" s="69"/>
      <c r="M178" s="69"/>
      <c r="N178" s="69"/>
      <c r="O178" s="72"/>
      <c r="P178" s="69"/>
      <c r="Q178" s="69"/>
      <c r="R178" s="69"/>
      <c r="S178" s="69"/>
      <c r="T178" s="69"/>
      <c r="U178" s="503">
        <f t="shared" ca="1" si="6"/>
        <v>0</v>
      </c>
      <c r="V178" s="508">
        <f t="shared" ca="1" si="5"/>
        <v>0</v>
      </c>
      <c r="W178" s="506"/>
      <c r="X178" s="506"/>
      <c r="Y178" s="506"/>
      <c r="Z178" s="502" t="e">
        <f>VLOOKUP($C178,Model!$A$2:$D$22,2,FALSE)</f>
        <v>#N/A</v>
      </c>
      <c r="AA178" s="503" t="e">
        <f>(VLOOKUP($D178,Lookup!$C$4:$D$36,2,FALSE)/Lookup!$C$2)*VLOOKUP($C178,Model!$A$2:$E$22,5,FALSE)*VLOOKUP($C178,Model!$A$2:$G$22,7,FALSE)</f>
        <v>#N/A</v>
      </c>
      <c r="AB178" s="503" t="e">
        <f>(VLOOKUP($E178,Lookup!$F$4:$G$8,2,FALSE)/Lookup!$F$2)*VLOOKUP($C178,Model!$A$2:$E$22,5,FALSE)*VLOOKUP($C178,Model!$A$2:$H$22,8,FALSE)</f>
        <v>#N/A</v>
      </c>
      <c r="AC178" s="503" t="e">
        <f>(VLOOKUP($F178,Lookup!$H$4:$I$26,2,FALSE)/Lookup!$H$2)*VLOOKUP($C178,Model!$A$2:$E$22,5,FALSE)*VLOOKUP($C178,Model!$A$2:$I$22,9,FALSE)</f>
        <v>#N/A</v>
      </c>
      <c r="AD178" s="503" t="e">
        <f>(VLOOKUP($G178,Lookup!$J$4:$K$34,2,FALSE)/Lookup!$J$2)*VLOOKUP($C178,Model!$A$2:$E$22,5,FALSE)*VLOOKUP($C178,Model!$A$2:$J$22,10,FALSE)</f>
        <v>#N/A</v>
      </c>
      <c r="AE178" s="503" t="e">
        <f>(VLOOKUP($H178,Lookup!$L$4:$M$15,2,FALSE)/Lookup!$L$2)*VLOOKUP($C178,Model!$A$2:$E$22,5,FALSE)*VLOOKUP($C178,Model!$A$2:$K$22,11,FALSE)</f>
        <v>#N/A</v>
      </c>
      <c r="AF178" s="503" t="e">
        <f ca="1">_xlfn.SWITCH(VLOOKUP($C178,Model!$A$2:$F$22,6,FALSE),8,(VLOOKUP($I178,Lookup!$N$17:$O$24,2,FALSE)/Lookup!$L$2)*VLOOKUP($C178,Model!$A$2:$E$22,5,FALSE)*VLOOKUP($C178,Model!$A$2:$K$22,11,FALSE),(VLOOKUP($I178,Lookup!$N$4:$O$15,2,FALSE)/Lookup!$L$2)*VLOOKUP($C178,Model!$A$2:$E$22,5,FALSE)*VLOOKUP($C178,Model!$A$2:$K$22,11,FALSE))</f>
        <v>#NAME?</v>
      </c>
      <c r="AG178" s="503" t="e">
        <f>(VLOOKUP($J178,Lookup!$P$4:$Q$15,2,FALSE)/Lookup!$P$2)*VLOOKUP($C178,Model!$A$2:$E$22,5,FALSE)*VLOOKUP($C178,Model!$A$2:$L$22,12,FALSE)</f>
        <v>#N/A</v>
      </c>
      <c r="AH178" s="503" t="e">
        <f ca="1">_xlfn.SWITCH(VLOOKUP($C178,Model!$A$2:$F$22,6,FALSE),8,(VLOOKUP($K178,Lookup!$R$15:$S$23,2,FALSE)/Lookup!$R$2)*VLOOKUP($C178,Model!$A$2:$E$22,5,FALSE)*VLOOKUP($C178,Model!$A$2:$M$22,13,FALSE),(VLOOKUP($K178,Lookup!$R$4:$S$12,2,FALSE)/Lookup!$R$2)*VLOOKUP($C178,Model!$A$2:$E$22,5,FALSE)*VLOOKUP($C178,Model!$A$2:$M$22,13,FALSE))</f>
        <v>#NAME?</v>
      </c>
      <c r="AI178" s="503" t="e">
        <f>(VLOOKUP($L178,Lookup!$V$4:$W$12,2,FALSE)/Lookup!$V$2)*VLOOKUP($C178,Model!$A$2:$E$22,5,FALSE)*VLOOKUP($C178,Model!$A$2:$N$22,14,FALSE)</f>
        <v>#N/A</v>
      </c>
      <c r="AJ178" s="503" t="e">
        <f>(VLOOKUP($M178,Lookup!$X$4:$Y$10,2,FALSE)/Lookup!$X$2)*VLOOKUP($C178,Model!$A$2:$E$22,5,FALSE)*VLOOKUP($C178,Model!$A$2:$O$22,15,FALSE)</f>
        <v>#N/A</v>
      </c>
      <c r="AK178" s="503" t="e">
        <f>(VLOOKUP($N178,Lookup!$Z$4:$AA$13,2,FALSE)/Lookup!$Z$2)*VLOOKUP($C178,Model!$A$2:$E$22,5,FALSE)*VLOOKUP($C178,Model!$A$2:$P$22,16,FALSE)</f>
        <v>#N/A</v>
      </c>
      <c r="AL178" s="503" t="e">
        <f>(VLOOKUP($O178,Lookup!$AB$4:$AC$13,2,FALSE)/Lookup!$AB$2)*VLOOKUP($C178,Model!$A$2:$E$22,5,FALSE)*VLOOKUP($C178,Model!$A$2:$Q$22,17,FALSE)</f>
        <v>#N/A</v>
      </c>
      <c r="AM178" s="503" t="e">
        <f>(VLOOKUP($P178,Lookup!$T$4:$U$8,2,FALSE)/Lookup!$T$2)*VLOOKUP($C178,Model!$A$2:$E$22,5,FALSE)*VLOOKUP($C178,Model!$A$2:$R$22,18,FALSE)</f>
        <v>#N/A</v>
      </c>
      <c r="AN178" s="503" t="e">
        <f>(VLOOKUP($Q178,Lookup!$AD$4:$AE$13,2,FALSE)/Lookup!$AD$2)*VLOOKUP($C178,Model!$A$2:$E$22,5,FALSE)*VLOOKUP($C178,Model!$A$2:$S$22,19,FALSE)</f>
        <v>#N/A</v>
      </c>
      <c r="AO178" s="503" t="e">
        <f>(VLOOKUP($R178,Lookup!$AF$4:$AG$8,2,FALSE)/Lookup!$AF$2)*VLOOKUP($C178,Model!$A$2:$E$22,5,FALSE)*VLOOKUP($C178,Model!$A$2:$T$22,20,FALSE)</f>
        <v>#N/A</v>
      </c>
      <c r="AP178" s="503" t="e">
        <f>(VLOOKUP($S178,Lookup!$AH$4:$AI$9,2,FALSE)/Lookup!$AH$2)*VLOOKUP($C178,Model!$A$2:$E$22,5,FALSE)*VLOOKUP($C178,Model!$A$2:$U$22,21,FALSE)</f>
        <v>#N/A</v>
      </c>
      <c r="AQ178" s="503" t="e">
        <f>(VLOOKUP($T178,Lookup!$AJ$4:$AK$12,2,FALSE)/Lookup!$AJ$2)*VLOOKUP($C178,Model!$A$2:$E$22,5,FALSE)*VLOOKUP($C178,Model!$A$2:$V$22,22,FALSE)</f>
        <v>#N/A</v>
      </c>
    </row>
    <row r="179" spans="1:43" x14ac:dyDescent="0.25">
      <c r="A179" s="69"/>
      <c r="B179" s="69"/>
      <c r="C179" s="69"/>
      <c r="D179" s="69"/>
      <c r="E179" s="69"/>
      <c r="F179" s="69"/>
      <c r="G179" s="69"/>
      <c r="H179" s="69"/>
      <c r="I179" s="70"/>
      <c r="J179" s="69"/>
      <c r="K179" s="69"/>
      <c r="L179" s="69"/>
      <c r="M179" s="69"/>
      <c r="N179" s="69"/>
      <c r="O179" s="72"/>
      <c r="P179" s="69"/>
      <c r="Q179" s="69"/>
      <c r="R179" s="69"/>
      <c r="S179" s="69"/>
      <c r="T179" s="69"/>
      <c r="U179" s="503">
        <f t="shared" ca="1" si="6"/>
        <v>0</v>
      </c>
      <c r="V179" s="508">
        <f t="shared" ca="1" si="5"/>
        <v>0</v>
      </c>
      <c r="W179" s="506"/>
      <c r="X179" s="506"/>
      <c r="Y179" s="506"/>
      <c r="Z179" s="502" t="e">
        <f>VLOOKUP($C179,Model!$A$2:$D$22,2,FALSE)</f>
        <v>#N/A</v>
      </c>
      <c r="AA179" s="503" t="e">
        <f>(VLOOKUP($D179,Lookup!$C$4:$D$36,2,FALSE)/Lookup!$C$2)*VLOOKUP($C179,Model!$A$2:$E$22,5,FALSE)*VLOOKUP($C179,Model!$A$2:$G$22,7,FALSE)</f>
        <v>#N/A</v>
      </c>
      <c r="AB179" s="503" t="e">
        <f>(VLOOKUP($E179,Lookup!$F$4:$G$8,2,FALSE)/Lookup!$F$2)*VLOOKUP($C179,Model!$A$2:$E$22,5,FALSE)*VLOOKUP($C179,Model!$A$2:$H$22,8,FALSE)</f>
        <v>#N/A</v>
      </c>
      <c r="AC179" s="503" t="e">
        <f>(VLOOKUP($F179,Lookup!$H$4:$I$26,2,FALSE)/Lookup!$H$2)*VLOOKUP($C179,Model!$A$2:$E$22,5,FALSE)*VLOOKUP($C179,Model!$A$2:$I$22,9,FALSE)</f>
        <v>#N/A</v>
      </c>
      <c r="AD179" s="503" t="e">
        <f>(VLOOKUP($G179,Lookup!$J$4:$K$34,2,FALSE)/Lookup!$J$2)*VLOOKUP($C179,Model!$A$2:$E$22,5,FALSE)*VLOOKUP($C179,Model!$A$2:$J$22,10,FALSE)</f>
        <v>#N/A</v>
      </c>
      <c r="AE179" s="503" t="e">
        <f>(VLOOKUP($H179,Lookup!$L$4:$M$15,2,FALSE)/Lookup!$L$2)*VLOOKUP($C179,Model!$A$2:$E$22,5,FALSE)*VLOOKUP($C179,Model!$A$2:$K$22,11,FALSE)</f>
        <v>#N/A</v>
      </c>
      <c r="AF179" s="503" t="e">
        <f ca="1">_xlfn.SWITCH(VLOOKUP($C179,Model!$A$2:$F$22,6,FALSE),8,(VLOOKUP($I179,Lookup!$N$17:$O$24,2,FALSE)/Lookup!$L$2)*VLOOKUP($C179,Model!$A$2:$E$22,5,FALSE)*VLOOKUP($C179,Model!$A$2:$K$22,11,FALSE),(VLOOKUP($I179,Lookup!$N$4:$O$15,2,FALSE)/Lookup!$L$2)*VLOOKUP($C179,Model!$A$2:$E$22,5,FALSE)*VLOOKUP($C179,Model!$A$2:$K$22,11,FALSE))</f>
        <v>#NAME?</v>
      </c>
      <c r="AG179" s="503" t="e">
        <f>(VLOOKUP($J179,Lookup!$P$4:$Q$15,2,FALSE)/Lookup!$P$2)*VLOOKUP($C179,Model!$A$2:$E$22,5,FALSE)*VLOOKUP($C179,Model!$A$2:$L$22,12,FALSE)</f>
        <v>#N/A</v>
      </c>
      <c r="AH179" s="503" t="e">
        <f ca="1">_xlfn.SWITCH(VLOOKUP($C179,Model!$A$2:$F$22,6,FALSE),8,(VLOOKUP($K179,Lookup!$R$15:$S$23,2,FALSE)/Lookup!$R$2)*VLOOKUP($C179,Model!$A$2:$E$22,5,FALSE)*VLOOKUP($C179,Model!$A$2:$M$22,13,FALSE),(VLOOKUP($K179,Lookup!$R$4:$S$12,2,FALSE)/Lookup!$R$2)*VLOOKUP($C179,Model!$A$2:$E$22,5,FALSE)*VLOOKUP($C179,Model!$A$2:$M$22,13,FALSE))</f>
        <v>#NAME?</v>
      </c>
      <c r="AI179" s="503" t="e">
        <f>(VLOOKUP($L179,Lookup!$V$4:$W$12,2,FALSE)/Lookup!$V$2)*VLOOKUP($C179,Model!$A$2:$E$22,5,FALSE)*VLOOKUP($C179,Model!$A$2:$N$22,14,FALSE)</f>
        <v>#N/A</v>
      </c>
      <c r="AJ179" s="503" t="e">
        <f>(VLOOKUP($M179,Lookup!$X$4:$Y$10,2,FALSE)/Lookup!$X$2)*VLOOKUP($C179,Model!$A$2:$E$22,5,FALSE)*VLOOKUP($C179,Model!$A$2:$O$22,15,FALSE)</f>
        <v>#N/A</v>
      </c>
      <c r="AK179" s="503" t="e">
        <f>(VLOOKUP($N179,Lookup!$Z$4:$AA$13,2,FALSE)/Lookup!$Z$2)*VLOOKUP($C179,Model!$A$2:$E$22,5,FALSE)*VLOOKUP($C179,Model!$A$2:$P$22,16,FALSE)</f>
        <v>#N/A</v>
      </c>
      <c r="AL179" s="503" t="e">
        <f>(VLOOKUP($O179,Lookup!$AB$4:$AC$13,2,FALSE)/Lookup!$AB$2)*VLOOKUP($C179,Model!$A$2:$E$22,5,FALSE)*VLOOKUP($C179,Model!$A$2:$Q$22,17,FALSE)</f>
        <v>#N/A</v>
      </c>
      <c r="AM179" s="503" t="e">
        <f>(VLOOKUP($P179,Lookup!$T$4:$U$8,2,FALSE)/Lookup!$T$2)*VLOOKUP($C179,Model!$A$2:$E$22,5,FALSE)*VLOOKUP($C179,Model!$A$2:$R$22,18,FALSE)</f>
        <v>#N/A</v>
      </c>
      <c r="AN179" s="503" t="e">
        <f>(VLOOKUP($Q179,Lookup!$AD$4:$AE$13,2,FALSE)/Lookup!$AD$2)*VLOOKUP($C179,Model!$A$2:$E$22,5,FALSE)*VLOOKUP($C179,Model!$A$2:$S$22,19,FALSE)</f>
        <v>#N/A</v>
      </c>
      <c r="AO179" s="503" t="e">
        <f>(VLOOKUP($R179,Lookup!$AF$4:$AG$8,2,FALSE)/Lookup!$AF$2)*VLOOKUP($C179,Model!$A$2:$E$22,5,FALSE)*VLOOKUP($C179,Model!$A$2:$T$22,20,FALSE)</f>
        <v>#N/A</v>
      </c>
      <c r="AP179" s="503" t="e">
        <f>(VLOOKUP($S179,Lookup!$AH$4:$AI$9,2,FALSE)/Lookup!$AH$2)*VLOOKUP($C179,Model!$A$2:$E$22,5,FALSE)*VLOOKUP($C179,Model!$A$2:$U$22,21,FALSE)</f>
        <v>#N/A</v>
      </c>
      <c r="AQ179" s="503" t="e">
        <f>(VLOOKUP($T179,Lookup!$AJ$4:$AK$12,2,FALSE)/Lookup!$AJ$2)*VLOOKUP($C179,Model!$A$2:$E$22,5,FALSE)*VLOOKUP($C179,Model!$A$2:$V$22,22,FALSE)</f>
        <v>#N/A</v>
      </c>
    </row>
    <row r="180" spans="1:43" x14ac:dyDescent="0.25">
      <c r="A180" s="69"/>
      <c r="B180" s="69"/>
      <c r="C180" s="69"/>
      <c r="D180" s="69"/>
      <c r="E180" s="69"/>
      <c r="F180" s="69"/>
      <c r="G180" s="69"/>
      <c r="H180" s="69"/>
      <c r="I180" s="70"/>
      <c r="J180" s="69"/>
      <c r="K180" s="69"/>
      <c r="L180" s="69"/>
      <c r="M180" s="69"/>
      <c r="N180" s="69"/>
      <c r="O180" s="72"/>
      <c r="P180" s="69"/>
      <c r="Q180" s="69"/>
      <c r="R180" s="69"/>
      <c r="S180" s="69"/>
      <c r="T180" s="69"/>
      <c r="U180" s="503">
        <f t="shared" ca="1" si="6"/>
        <v>0</v>
      </c>
      <c r="V180" s="508">
        <f t="shared" ca="1" si="5"/>
        <v>0</v>
      </c>
      <c r="W180" s="506"/>
      <c r="X180" s="506"/>
      <c r="Y180" s="506"/>
      <c r="Z180" s="502" t="e">
        <f>VLOOKUP($C180,Model!$A$2:$D$22,2,FALSE)</f>
        <v>#N/A</v>
      </c>
      <c r="AA180" s="503" t="e">
        <f>(VLOOKUP($D180,Lookup!$C$4:$D$36,2,FALSE)/Lookup!$C$2)*VLOOKUP($C180,Model!$A$2:$E$22,5,FALSE)*VLOOKUP($C180,Model!$A$2:$G$22,7,FALSE)</f>
        <v>#N/A</v>
      </c>
      <c r="AB180" s="503" t="e">
        <f>(VLOOKUP($E180,Lookup!$F$4:$G$8,2,FALSE)/Lookup!$F$2)*VLOOKUP($C180,Model!$A$2:$E$22,5,FALSE)*VLOOKUP($C180,Model!$A$2:$H$22,8,FALSE)</f>
        <v>#N/A</v>
      </c>
      <c r="AC180" s="503" t="e">
        <f>(VLOOKUP($F180,Lookup!$H$4:$I$26,2,FALSE)/Lookup!$H$2)*VLOOKUP($C180,Model!$A$2:$E$22,5,FALSE)*VLOOKUP($C180,Model!$A$2:$I$22,9,FALSE)</f>
        <v>#N/A</v>
      </c>
      <c r="AD180" s="503" t="e">
        <f>(VLOOKUP($G180,Lookup!$J$4:$K$34,2,FALSE)/Lookup!$J$2)*VLOOKUP($C180,Model!$A$2:$E$22,5,FALSE)*VLOOKUP($C180,Model!$A$2:$J$22,10,FALSE)</f>
        <v>#N/A</v>
      </c>
      <c r="AE180" s="503" t="e">
        <f>(VLOOKUP($H180,Lookup!$L$4:$M$15,2,FALSE)/Lookup!$L$2)*VLOOKUP($C180,Model!$A$2:$E$22,5,FALSE)*VLOOKUP($C180,Model!$A$2:$K$22,11,FALSE)</f>
        <v>#N/A</v>
      </c>
      <c r="AF180" s="503" t="e">
        <f ca="1">_xlfn.SWITCH(VLOOKUP($C180,Model!$A$2:$F$22,6,FALSE),8,(VLOOKUP($I180,Lookup!$N$17:$O$24,2,FALSE)/Lookup!$L$2)*VLOOKUP($C180,Model!$A$2:$E$22,5,FALSE)*VLOOKUP($C180,Model!$A$2:$K$22,11,FALSE),(VLOOKUP($I180,Lookup!$N$4:$O$15,2,FALSE)/Lookup!$L$2)*VLOOKUP($C180,Model!$A$2:$E$22,5,FALSE)*VLOOKUP($C180,Model!$A$2:$K$22,11,FALSE))</f>
        <v>#NAME?</v>
      </c>
      <c r="AG180" s="503" t="e">
        <f>(VLOOKUP($J180,Lookup!$P$4:$Q$15,2,FALSE)/Lookup!$P$2)*VLOOKUP($C180,Model!$A$2:$E$22,5,FALSE)*VLOOKUP($C180,Model!$A$2:$L$22,12,FALSE)</f>
        <v>#N/A</v>
      </c>
      <c r="AH180" s="503" t="e">
        <f ca="1">_xlfn.SWITCH(VLOOKUP($C180,Model!$A$2:$F$22,6,FALSE),8,(VLOOKUP($K180,Lookup!$R$15:$S$23,2,FALSE)/Lookup!$R$2)*VLOOKUP($C180,Model!$A$2:$E$22,5,FALSE)*VLOOKUP($C180,Model!$A$2:$M$22,13,FALSE),(VLOOKUP($K180,Lookup!$R$4:$S$12,2,FALSE)/Lookup!$R$2)*VLOOKUP($C180,Model!$A$2:$E$22,5,FALSE)*VLOOKUP($C180,Model!$A$2:$M$22,13,FALSE))</f>
        <v>#NAME?</v>
      </c>
      <c r="AI180" s="503" t="e">
        <f>(VLOOKUP($L180,Lookup!$V$4:$W$12,2,FALSE)/Lookup!$V$2)*VLOOKUP($C180,Model!$A$2:$E$22,5,FALSE)*VLOOKUP($C180,Model!$A$2:$N$22,14,FALSE)</f>
        <v>#N/A</v>
      </c>
      <c r="AJ180" s="503" t="e">
        <f>(VLOOKUP($M180,Lookup!$X$4:$Y$10,2,FALSE)/Lookup!$X$2)*VLOOKUP($C180,Model!$A$2:$E$22,5,FALSE)*VLOOKUP($C180,Model!$A$2:$O$22,15,FALSE)</f>
        <v>#N/A</v>
      </c>
      <c r="AK180" s="503" t="e">
        <f>(VLOOKUP($N180,Lookup!$Z$4:$AA$13,2,FALSE)/Lookup!$Z$2)*VLOOKUP($C180,Model!$A$2:$E$22,5,FALSE)*VLOOKUP($C180,Model!$A$2:$P$22,16,FALSE)</f>
        <v>#N/A</v>
      </c>
      <c r="AL180" s="503" t="e">
        <f>(VLOOKUP($O180,Lookup!$AB$4:$AC$13,2,FALSE)/Lookup!$AB$2)*VLOOKUP($C180,Model!$A$2:$E$22,5,FALSE)*VLOOKUP($C180,Model!$A$2:$Q$22,17,FALSE)</f>
        <v>#N/A</v>
      </c>
      <c r="AM180" s="503" t="e">
        <f>(VLOOKUP($P180,Lookup!$T$4:$U$8,2,FALSE)/Lookup!$T$2)*VLOOKUP($C180,Model!$A$2:$E$22,5,FALSE)*VLOOKUP($C180,Model!$A$2:$R$22,18,FALSE)</f>
        <v>#N/A</v>
      </c>
      <c r="AN180" s="503" t="e">
        <f>(VLOOKUP($Q180,Lookup!$AD$4:$AE$13,2,FALSE)/Lookup!$AD$2)*VLOOKUP($C180,Model!$A$2:$E$22,5,FALSE)*VLOOKUP($C180,Model!$A$2:$S$22,19,FALSE)</f>
        <v>#N/A</v>
      </c>
      <c r="AO180" s="503" t="e">
        <f>(VLOOKUP($R180,Lookup!$AF$4:$AG$8,2,FALSE)/Lookup!$AF$2)*VLOOKUP($C180,Model!$A$2:$E$22,5,FALSE)*VLOOKUP($C180,Model!$A$2:$T$22,20,FALSE)</f>
        <v>#N/A</v>
      </c>
      <c r="AP180" s="503" t="e">
        <f>(VLOOKUP($S180,Lookup!$AH$4:$AI$9,2,FALSE)/Lookup!$AH$2)*VLOOKUP($C180,Model!$A$2:$E$22,5,FALSE)*VLOOKUP($C180,Model!$A$2:$U$22,21,FALSE)</f>
        <v>#N/A</v>
      </c>
      <c r="AQ180" s="503" t="e">
        <f>(VLOOKUP($T180,Lookup!$AJ$4:$AK$12,2,FALSE)/Lookup!$AJ$2)*VLOOKUP($C180,Model!$A$2:$E$22,5,FALSE)*VLOOKUP($C180,Model!$A$2:$V$22,22,FALSE)</f>
        <v>#N/A</v>
      </c>
    </row>
    <row r="181" spans="1:43" x14ac:dyDescent="0.25">
      <c r="A181" s="69"/>
      <c r="B181" s="69"/>
      <c r="C181" s="69"/>
      <c r="D181" s="69"/>
      <c r="E181" s="69"/>
      <c r="F181" s="69"/>
      <c r="G181" s="69"/>
      <c r="H181" s="69"/>
      <c r="I181" s="70"/>
      <c r="J181" s="69"/>
      <c r="K181" s="69"/>
      <c r="L181" s="69"/>
      <c r="M181" s="69"/>
      <c r="N181" s="69"/>
      <c r="O181" s="72"/>
      <c r="P181" s="69"/>
      <c r="Q181" s="69"/>
      <c r="R181" s="69"/>
      <c r="S181" s="69"/>
      <c r="T181" s="69"/>
      <c r="U181" s="503">
        <f t="shared" ca="1" si="6"/>
        <v>0</v>
      </c>
      <c r="V181" s="508">
        <f t="shared" ca="1" si="5"/>
        <v>0</v>
      </c>
      <c r="W181" s="506"/>
      <c r="X181" s="506"/>
      <c r="Y181" s="506"/>
      <c r="Z181" s="502" t="e">
        <f>VLOOKUP($C181,Model!$A$2:$D$22,2,FALSE)</f>
        <v>#N/A</v>
      </c>
      <c r="AA181" s="503" t="e">
        <f>(VLOOKUP($D181,Lookup!$C$4:$D$36,2,FALSE)/Lookup!$C$2)*VLOOKUP($C181,Model!$A$2:$E$22,5,FALSE)*VLOOKUP($C181,Model!$A$2:$G$22,7,FALSE)</f>
        <v>#N/A</v>
      </c>
      <c r="AB181" s="503" t="e">
        <f>(VLOOKUP($E181,Lookup!$F$4:$G$8,2,FALSE)/Lookup!$F$2)*VLOOKUP($C181,Model!$A$2:$E$22,5,FALSE)*VLOOKUP($C181,Model!$A$2:$H$22,8,FALSE)</f>
        <v>#N/A</v>
      </c>
      <c r="AC181" s="503" t="e">
        <f>(VLOOKUP($F181,Lookup!$H$4:$I$26,2,FALSE)/Lookup!$H$2)*VLOOKUP($C181,Model!$A$2:$E$22,5,FALSE)*VLOOKUP($C181,Model!$A$2:$I$22,9,FALSE)</f>
        <v>#N/A</v>
      </c>
      <c r="AD181" s="503" t="e">
        <f>(VLOOKUP($G181,Lookup!$J$4:$K$34,2,FALSE)/Lookup!$J$2)*VLOOKUP($C181,Model!$A$2:$E$22,5,FALSE)*VLOOKUP($C181,Model!$A$2:$J$22,10,FALSE)</f>
        <v>#N/A</v>
      </c>
      <c r="AE181" s="503" t="e">
        <f>(VLOOKUP($H181,Lookup!$L$4:$M$15,2,FALSE)/Lookup!$L$2)*VLOOKUP($C181,Model!$A$2:$E$22,5,FALSE)*VLOOKUP($C181,Model!$A$2:$K$22,11,FALSE)</f>
        <v>#N/A</v>
      </c>
      <c r="AF181" s="503" t="e">
        <f ca="1">_xlfn.SWITCH(VLOOKUP($C181,Model!$A$2:$F$22,6,FALSE),8,(VLOOKUP($I181,Lookup!$N$17:$O$24,2,FALSE)/Lookup!$L$2)*VLOOKUP($C181,Model!$A$2:$E$22,5,FALSE)*VLOOKUP($C181,Model!$A$2:$K$22,11,FALSE),(VLOOKUP($I181,Lookup!$N$4:$O$15,2,FALSE)/Lookup!$L$2)*VLOOKUP($C181,Model!$A$2:$E$22,5,FALSE)*VLOOKUP($C181,Model!$A$2:$K$22,11,FALSE))</f>
        <v>#NAME?</v>
      </c>
      <c r="AG181" s="503" t="e">
        <f>(VLOOKUP($J181,Lookup!$P$4:$Q$15,2,FALSE)/Lookup!$P$2)*VLOOKUP($C181,Model!$A$2:$E$22,5,FALSE)*VLOOKUP($C181,Model!$A$2:$L$22,12,FALSE)</f>
        <v>#N/A</v>
      </c>
      <c r="AH181" s="503" t="e">
        <f ca="1">_xlfn.SWITCH(VLOOKUP($C181,Model!$A$2:$F$22,6,FALSE),8,(VLOOKUP($K181,Lookup!$R$15:$S$23,2,FALSE)/Lookup!$R$2)*VLOOKUP($C181,Model!$A$2:$E$22,5,FALSE)*VLOOKUP($C181,Model!$A$2:$M$22,13,FALSE),(VLOOKUP($K181,Lookup!$R$4:$S$12,2,FALSE)/Lookup!$R$2)*VLOOKUP($C181,Model!$A$2:$E$22,5,FALSE)*VLOOKUP($C181,Model!$A$2:$M$22,13,FALSE))</f>
        <v>#NAME?</v>
      </c>
      <c r="AI181" s="503" t="e">
        <f>(VLOOKUP($L181,Lookup!$V$4:$W$12,2,FALSE)/Lookup!$V$2)*VLOOKUP($C181,Model!$A$2:$E$22,5,FALSE)*VLOOKUP($C181,Model!$A$2:$N$22,14,FALSE)</f>
        <v>#N/A</v>
      </c>
      <c r="AJ181" s="503" t="e">
        <f>(VLOOKUP($M181,Lookup!$X$4:$Y$10,2,FALSE)/Lookup!$X$2)*VLOOKUP($C181,Model!$A$2:$E$22,5,FALSE)*VLOOKUP($C181,Model!$A$2:$O$22,15,FALSE)</f>
        <v>#N/A</v>
      </c>
      <c r="AK181" s="503" t="e">
        <f>(VLOOKUP($N181,Lookup!$Z$4:$AA$13,2,FALSE)/Lookup!$Z$2)*VLOOKUP($C181,Model!$A$2:$E$22,5,FALSE)*VLOOKUP($C181,Model!$A$2:$P$22,16,FALSE)</f>
        <v>#N/A</v>
      </c>
      <c r="AL181" s="503" t="e">
        <f>(VLOOKUP($O181,Lookup!$AB$4:$AC$13,2,FALSE)/Lookup!$AB$2)*VLOOKUP($C181,Model!$A$2:$E$22,5,FALSE)*VLOOKUP($C181,Model!$A$2:$Q$22,17,FALSE)</f>
        <v>#N/A</v>
      </c>
      <c r="AM181" s="503" t="e">
        <f>(VLOOKUP($P181,Lookup!$T$4:$U$8,2,FALSE)/Lookup!$T$2)*VLOOKUP($C181,Model!$A$2:$E$22,5,FALSE)*VLOOKUP($C181,Model!$A$2:$R$22,18,FALSE)</f>
        <v>#N/A</v>
      </c>
      <c r="AN181" s="503" t="e">
        <f>(VLOOKUP($Q181,Lookup!$AD$4:$AE$13,2,FALSE)/Lookup!$AD$2)*VLOOKUP($C181,Model!$A$2:$E$22,5,FALSE)*VLOOKUP($C181,Model!$A$2:$S$22,19,FALSE)</f>
        <v>#N/A</v>
      </c>
      <c r="AO181" s="503" t="e">
        <f>(VLOOKUP($R181,Lookup!$AF$4:$AG$8,2,FALSE)/Lookup!$AF$2)*VLOOKUP($C181,Model!$A$2:$E$22,5,FALSE)*VLOOKUP($C181,Model!$A$2:$T$22,20,FALSE)</f>
        <v>#N/A</v>
      </c>
      <c r="AP181" s="503" t="e">
        <f>(VLOOKUP($S181,Lookup!$AH$4:$AI$9,2,FALSE)/Lookup!$AH$2)*VLOOKUP($C181,Model!$A$2:$E$22,5,FALSE)*VLOOKUP($C181,Model!$A$2:$U$22,21,FALSE)</f>
        <v>#N/A</v>
      </c>
      <c r="AQ181" s="503" t="e">
        <f>(VLOOKUP($T181,Lookup!$AJ$4:$AK$12,2,FALSE)/Lookup!$AJ$2)*VLOOKUP($C181,Model!$A$2:$E$22,5,FALSE)*VLOOKUP($C181,Model!$A$2:$V$22,22,FALSE)</f>
        <v>#N/A</v>
      </c>
    </row>
    <row r="182" spans="1:43" x14ac:dyDescent="0.25">
      <c r="A182" s="69"/>
      <c r="B182" s="69"/>
      <c r="C182" s="69"/>
      <c r="D182" s="69"/>
      <c r="E182" s="69"/>
      <c r="F182" s="69"/>
      <c r="G182" s="69"/>
      <c r="H182" s="69"/>
      <c r="I182" s="70"/>
      <c r="J182" s="69"/>
      <c r="K182" s="69"/>
      <c r="L182" s="69"/>
      <c r="M182" s="69"/>
      <c r="N182" s="69"/>
      <c r="O182" s="72"/>
      <c r="P182" s="69"/>
      <c r="Q182" s="69"/>
      <c r="R182" s="69"/>
      <c r="S182" s="69"/>
      <c r="T182" s="69"/>
      <c r="U182" s="503">
        <f t="shared" ca="1" si="6"/>
        <v>0</v>
      </c>
      <c r="V182" s="508">
        <f t="shared" ca="1" si="5"/>
        <v>0</v>
      </c>
      <c r="W182" s="506"/>
      <c r="X182" s="506"/>
      <c r="Y182" s="506"/>
      <c r="Z182" s="502" t="e">
        <f>VLOOKUP($C182,Model!$A$2:$D$22,2,FALSE)</f>
        <v>#N/A</v>
      </c>
      <c r="AA182" s="503" t="e">
        <f>(VLOOKUP($D182,Lookup!$C$4:$D$36,2,FALSE)/Lookup!$C$2)*VLOOKUP($C182,Model!$A$2:$E$22,5,FALSE)*VLOOKUP($C182,Model!$A$2:$G$22,7,FALSE)</f>
        <v>#N/A</v>
      </c>
      <c r="AB182" s="503" t="e">
        <f>(VLOOKUP($E182,Lookup!$F$4:$G$8,2,FALSE)/Lookup!$F$2)*VLOOKUP($C182,Model!$A$2:$E$22,5,FALSE)*VLOOKUP($C182,Model!$A$2:$H$22,8,FALSE)</f>
        <v>#N/A</v>
      </c>
      <c r="AC182" s="503" t="e">
        <f>(VLOOKUP($F182,Lookup!$H$4:$I$26,2,FALSE)/Lookup!$H$2)*VLOOKUP($C182,Model!$A$2:$E$22,5,FALSE)*VLOOKUP($C182,Model!$A$2:$I$22,9,FALSE)</f>
        <v>#N/A</v>
      </c>
      <c r="AD182" s="503" t="e">
        <f>(VLOOKUP($G182,Lookup!$J$4:$K$34,2,FALSE)/Lookup!$J$2)*VLOOKUP($C182,Model!$A$2:$E$22,5,FALSE)*VLOOKUP($C182,Model!$A$2:$J$22,10,FALSE)</f>
        <v>#N/A</v>
      </c>
      <c r="AE182" s="503" t="e">
        <f>(VLOOKUP($H182,Lookup!$L$4:$M$15,2,FALSE)/Lookup!$L$2)*VLOOKUP($C182,Model!$A$2:$E$22,5,FALSE)*VLOOKUP($C182,Model!$A$2:$K$22,11,FALSE)</f>
        <v>#N/A</v>
      </c>
      <c r="AF182" s="503" t="e">
        <f ca="1">_xlfn.SWITCH(VLOOKUP($C182,Model!$A$2:$F$22,6,FALSE),8,(VLOOKUP($I182,Lookup!$N$17:$O$24,2,FALSE)/Lookup!$L$2)*VLOOKUP($C182,Model!$A$2:$E$22,5,FALSE)*VLOOKUP($C182,Model!$A$2:$K$22,11,FALSE),(VLOOKUP($I182,Lookup!$N$4:$O$15,2,FALSE)/Lookup!$L$2)*VLOOKUP($C182,Model!$A$2:$E$22,5,FALSE)*VLOOKUP($C182,Model!$A$2:$K$22,11,FALSE))</f>
        <v>#NAME?</v>
      </c>
      <c r="AG182" s="503" t="e">
        <f>(VLOOKUP($J182,Lookup!$P$4:$Q$15,2,FALSE)/Lookup!$P$2)*VLOOKUP($C182,Model!$A$2:$E$22,5,FALSE)*VLOOKUP($C182,Model!$A$2:$L$22,12,FALSE)</f>
        <v>#N/A</v>
      </c>
      <c r="AH182" s="503" t="e">
        <f ca="1">_xlfn.SWITCH(VLOOKUP($C182,Model!$A$2:$F$22,6,FALSE),8,(VLOOKUP($K182,Lookup!$R$15:$S$23,2,FALSE)/Lookup!$R$2)*VLOOKUP($C182,Model!$A$2:$E$22,5,FALSE)*VLOOKUP($C182,Model!$A$2:$M$22,13,FALSE),(VLOOKUP($K182,Lookup!$R$4:$S$12,2,FALSE)/Lookup!$R$2)*VLOOKUP($C182,Model!$A$2:$E$22,5,FALSE)*VLOOKUP($C182,Model!$A$2:$M$22,13,FALSE))</f>
        <v>#NAME?</v>
      </c>
      <c r="AI182" s="503" t="e">
        <f>(VLOOKUP($L182,Lookup!$V$4:$W$12,2,FALSE)/Lookup!$V$2)*VLOOKUP($C182,Model!$A$2:$E$22,5,FALSE)*VLOOKUP($C182,Model!$A$2:$N$22,14,FALSE)</f>
        <v>#N/A</v>
      </c>
      <c r="AJ182" s="503" t="e">
        <f>(VLOOKUP($M182,Lookup!$X$4:$Y$10,2,FALSE)/Lookup!$X$2)*VLOOKUP($C182,Model!$A$2:$E$22,5,FALSE)*VLOOKUP($C182,Model!$A$2:$O$22,15,FALSE)</f>
        <v>#N/A</v>
      </c>
      <c r="AK182" s="503" t="e">
        <f>(VLOOKUP($N182,Lookup!$Z$4:$AA$13,2,FALSE)/Lookup!$Z$2)*VLOOKUP($C182,Model!$A$2:$E$22,5,FALSE)*VLOOKUP($C182,Model!$A$2:$P$22,16,FALSE)</f>
        <v>#N/A</v>
      </c>
      <c r="AL182" s="503" t="e">
        <f>(VLOOKUP($O182,Lookup!$AB$4:$AC$13,2,FALSE)/Lookup!$AB$2)*VLOOKUP($C182,Model!$A$2:$E$22,5,FALSE)*VLOOKUP($C182,Model!$A$2:$Q$22,17,FALSE)</f>
        <v>#N/A</v>
      </c>
      <c r="AM182" s="503" t="e">
        <f>(VLOOKUP($P182,Lookup!$T$4:$U$8,2,FALSE)/Lookup!$T$2)*VLOOKUP($C182,Model!$A$2:$E$22,5,FALSE)*VLOOKUP($C182,Model!$A$2:$R$22,18,FALSE)</f>
        <v>#N/A</v>
      </c>
      <c r="AN182" s="503" t="e">
        <f>(VLOOKUP($Q182,Lookup!$AD$4:$AE$13,2,FALSE)/Lookup!$AD$2)*VLOOKUP($C182,Model!$A$2:$E$22,5,FALSE)*VLOOKUP($C182,Model!$A$2:$S$22,19,FALSE)</f>
        <v>#N/A</v>
      </c>
      <c r="AO182" s="503" t="e">
        <f>(VLOOKUP($R182,Lookup!$AF$4:$AG$8,2,FALSE)/Lookup!$AF$2)*VLOOKUP($C182,Model!$A$2:$E$22,5,FALSE)*VLOOKUP($C182,Model!$A$2:$T$22,20,FALSE)</f>
        <v>#N/A</v>
      </c>
      <c r="AP182" s="503" t="e">
        <f>(VLOOKUP($S182,Lookup!$AH$4:$AI$9,2,FALSE)/Lookup!$AH$2)*VLOOKUP($C182,Model!$A$2:$E$22,5,FALSE)*VLOOKUP($C182,Model!$A$2:$U$22,21,FALSE)</f>
        <v>#N/A</v>
      </c>
      <c r="AQ182" s="503" t="e">
        <f>(VLOOKUP($T182,Lookup!$AJ$4:$AK$12,2,FALSE)/Lookup!$AJ$2)*VLOOKUP($C182,Model!$A$2:$E$22,5,FALSE)*VLOOKUP($C182,Model!$A$2:$V$22,22,FALSE)</f>
        <v>#N/A</v>
      </c>
    </row>
    <row r="183" spans="1:43" x14ac:dyDescent="0.25">
      <c r="A183" s="69"/>
      <c r="B183" s="69"/>
      <c r="C183" s="69"/>
      <c r="D183" s="69"/>
      <c r="E183" s="69"/>
      <c r="F183" s="69"/>
      <c r="G183" s="69"/>
      <c r="H183" s="69"/>
      <c r="I183" s="70"/>
      <c r="J183" s="69"/>
      <c r="K183" s="69"/>
      <c r="L183" s="69"/>
      <c r="M183" s="69"/>
      <c r="N183" s="69"/>
      <c r="O183" s="72"/>
      <c r="P183" s="69"/>
      <c r="Q183" s="69"/>
      <c r="R183" s="69"/>
      <c r="S183" s="69"/>
      <c r="T183" s="69"/>
      <c r="U183" s="503">
        <f t="shared" ca="1" si="6"/>
        <v>0</v>
      </c>
      <c r="V183" s="508">
        <f t="shared" ca="1" si="5"/>
        <v>0</v>
      </c>
      <c r="W183" s="506"/>
      <c r="X183" s="506"/>
      <c r="Y183" s="506"/>
      <c r="Z183" s="502" t="e">
        <f>VLOOKUP($C183,Model!$A$2:$D$22,2,FALSE)</f>
        <v>#N/A</v>
      </c>
      <c r="AA183" s="503" t="e">
        <f>(VLOOKUP($D183,Lookup!$C$4:$D$36,2,FALSE)/Lookup!$C$2)*VLOOKUP($C183,Model!$A$2:$E$22,5,FALSE)*VLOOKUP($C183,Model!$A$2:$G$22,7,FALSE)</f>
        <v>#N/A</v>
      </c>
      <c r="AB183" s="503" t="e">
        <f>(VLOOKUP($E183,Lookup!$F$4:$G$8,2,FALSE)/Lookup!$F$2)*VLOOKUP($C183,Model!$A$2:$E$22,5,FALSE)*VLOOKUP($C183,Model!$A$2:$H$22,8,FALSE)</f>
        <v>#N/A</v>
      </c>
      <c r="AC183" s="503" t="e">
        <f>(VLOOKUP($F183,Lookup!$H$4:$I$26,2,FALSE)/Lookup!$H$2)*VLOOKUP($C183,Model!$A$2:$E$22,5,FALSE)*VLOOKUP($C183,Model!$A$2:$I$22,9,FALSE)</f>
        <v>#N/A</v>
      </c>
      <c r="AD183" s="503" t="e">
        <f>(VLOOKUP($G183,Lookup!$J$4:$K$34,2,FALSE)/Lookup!$J$2)*VLOOKUP($C183,Model!$A$2:$E$22,5,FALSE)*VLOOKUP($C183,Model!$A$2:$J$22,10,FALSE)</f>
        <v>#N/A</v>
      </c>
      <c r="AE183" s="503" t="e">
        <f>(VLOOKUP($H183,Lookup!$L$4:$M$15,2,FALSE)/Lookup!$L$2)*VLOOKUP($C183,Model!$A$2:$E$22,5,FALSE)*VLOOKUP($C183,Model!$A$2:$K$22,11,FALSE)</f>
        <v>#N/A</v>
      </c>
      <c r="AF183" s="503" t="e">
        <f ca="1">_xlfn.SWITCH(VLOOKUP($C183,Model!$A$2:$F$22,6,FALSE),8,(VLOOKUP($I183,Lookup!$N$17:$O$24,2,FALSE)/Lookup!$L$2)*VLOOKUP($C183,Model!$A$2:$E$22,5,FALSE)*VLOOKUP($C183,Model!$A$2:$K$22,11,FALSE),(VLOOKUP($I183,Lookup!$N$4:$O$15,2,FALSE)/Lookup!$L$2)*VLOOKUP($C183,Model!$A$2:$E$22,5,FALSE)*VLOOKUP($C183,Model!$A$2:$K$22,11,FALSE))</f>
        <v>#NAME?</v>
      </c>
      <c r="AG183" s="503" t="e">
        <f>(VLOOKUP($J183,Lookup!$P$4:$Q$15,2,FALSE)/Lookup!$P$2)*VLOOKUP($C183,Model!$A$2:$E$22,5,FALSE)*VLOOKUP($C183,Model!$A$2:$L$22,12,FALSE)</f>
        <v>#N/A</v>
      </c>
      <c r="AH183" s="503" t="e">
        <f ca="1">_xlfn.SWITCH(VLOOKUP($C183,Model!$A$2:$F$22,6,FALSE),8,(VLOOKUP($K183,Lookup!$R$15:$S$23,2,FALSE)/Lookup!$R$2)*VLOOKUP($C183,Model!$A$2:$E$22,5,FALSE)*VLOOKUP($C183,Model!$A$2:$M$22,13,FALSE),(VLOOKUP($K183,Lookup!$R$4:$S$12,2,FALSE)/Lookup!$R$2)*VLOOKUP($C183,Model!$A$2:$E$22,5,FALSE)*VLOOKUP($C183,Model!$A$2:$M$22,13,FALSE))</f>
        <v>#NAME?</v>
      </c>
      <c r="AI183" s="503" t="e">
        <f>(VLOOKUP($L183,Lookup!$V$4:$W$12,2,FALSE)/Lookup!$V$2)*VLOOKUP($C183,Model!$A$2:$E$22,5,FALSE)*VLOOKUP($C183,Model!$A$2:$N$22,14,FALSE)</f>
        <v>#N/A</v>
      </c>
      <c r="AJ183" s="503" t="e">
        <f>(VLOOKUP($M183,Lookup!$X$4:$Y$10,2,FALSE)/Lookup!$X$2)*VLOOKUP($C183,Model!$A$2:$E$22,5,FALSE)*VLOOKUP($C183,Model!$A$2:$O$22,15,FALSE)</f>
        <v>#N/A</v>
      </c>
      <c r="AK183" s="503" t="e">
        <f>(VLOOKUP($N183,Lookup!$Z$4:$AA$13,2,FALSE)/Lookup!$Z$2)*VLOOKUP($C183,Model!$A$2:$E$22,5,FALSE)*VLOOKUP($C183,Model!$A$2:$P$22,16,FALSE)</f>
        <v>#N/A</v>
      </c>
      <c r="AL183" s="503" t="e">
        <f>(VLOOKUP($O183,Lookup!$AB$4:$AC$13,2,FALSE)/Lookup!$AB$2)*VLOOKUP($C183,Model!$A$2:$E$22,5,FALSE)*VLOOKUP($C183,Model!$A$2:$Q$22,17,FALSE)</f>
        <v>#N/A</v>
      </c>
      <c r="AM183" s="503" t="e">
        <f>(VLOOKUP($P183,Lookup!$T$4:$U$8,2,FALSE)/Lookup!$T$2)*VLOOKUP($C183,Model!$A$2:$E$22,5,FALSE)*VLOOKUP($C183,Model!$A$2:$R$22,18,FALSE)</f>
        <v>#N/A</v>
      </c>
      <c r="AN183" s="503" t="e">
        <f>(VLOOKUP($Q183,Lookup!$AD$4:$AE$13,2,FALSE)/Lookup!$AD$2)*VLOOKUP($C183,Model!$A$2:$E$22,5,FALSE)*VLOOKUP($C183,Model!$A$2:$S$22,19,FALSE)</f>
        <v>#N/A</v>
      </c>
      <c r="AO183" s="503" t="e">
        <f>(VLOOKUP($R183,Lookup!$AF$4:$AG$8,2,FALSE)/Lookup!$AF$2)*VLOOKUP($C183,Model!$A$2:$E$22,5,FALSE)*VLOOKUP($C183,Model!$A$2:$T$22,20,FALSE)</f>
        <v>#N/A</v>
      </c>
      <c r="AP183" s="503" t="e">
        <f>(VLOOKUP($S183,Lookup!$AH$4:$AI$9,2,FALSE)/Lookup!$AH$2)*VLOOKUP($C183,Model!$A$2:$E$22,5,FALSE)*VLOOKUP($C183,Model!$A$2:$U$22,21,FALSE)</f>
        <v>#N/A</v>
      </c>
      <c r="AQ183" s="503" t="e">
        <f>(VLOOKUP($T183,Lookup!$AJ$4:$AK$12,2,FALSE)/Lookup!$AJ$2)*VLOOKUP($C183,Model!$A$2:$E$22,5,FALSE)*VLOOKUP($C183,Model!$A$2:$V$22,22,FALSE)</f>
        <v>#N/A</v>
      </c>
    </row>
    <row r="184" spans="1:43" x14ac:dyDescent="0.25">
      <c r="A184" s="69"/>
      <c r="B184" s="69"/>
      <c r="C184" s="69"/>
      <c r="D184" s="69"/>
      <c r="E184" s="69"/>
      <c r="F184" s="69"/>
      <c r="G184" s="69"/>
      <c r="H184" s="69"/>
      <c r="I184" s="70"/>
      <c r="J184" s="69"/>
      <c r="K184" s="69"/>
      <c r="L184" s="69"/>
      <c r="M184" s="69"/>
      <c r="N184" s="69"/>
      <c r="O184" s="72"/>
      <c r="P184" s="69"/>
      <c r="Q184" s="69"/>
      <c r="R184" s="69"/>
      <c r="S184" s="69"/>
      <c r="T184" s="69"/>
      <c r="U184" s="503">
        <f t="shared" ca="1" si="6"/>
        <v>0</v>
      </c>
      <c r="V184" s="508">
        <f t="shared" ca="1" si="5"/>
        <v>0</v>
      </c>
      <c r="W184" s="506"/>
      <c r="X184" s="506"/>
      <c r="Y184" s="506"/>
      <c r="Z184" s="502" t="e">
        <f>VLOOKUP($C184,Model!$A$2:$D$22,2,FALSE)</f>
        <v>#N/A</v>
      </c>
      <c r="AA184" s="503" t="e">
        <f>(VLOOKUP($D184,Lookup!$C$4:$D$36,2,FALSE)/Lookup!$C$2)*VLOOKUP($C184,Model!$A$2:$E$22,5,FALSE)*VLOOKUP($C184,Model!$A$2:$G$22,7,FALSE)</f>
        <v>#N/A</v>
      </c>
      <c r="AB184" s="503" t="e">
        <f>(VLOOKUP($E184,Lookup!$F$4:$G$8,2,FALSE)/Lookup!$F$2)*VLOOKUP($C184,Model!$A$2:$E$22,5,FALSE)*VLOOKUP($C184,Model!$A$2:$H$22,8,FALSE)</f>
        <v>#N/A</v>
      </c>
      <c r="AC184" s="503" t="e">
        <f>(VLOOKUP($F184,Lookup!$H$4:$I$26,2,FALSE)/Lookup!$H$2)*VLOOKUP($C184,Model!$A$2:$E$22,5,FALSE)*VLOOKUP($C184,Model!$A$2:$I$22,9,FALSE)</f>
        <v>#N/A</v>
      </c>
      <c r="AD184" s="503" t="e">
        <f>(VLOOKUP($G184,Lookup!$J$4:$K$34,2,FALSE)/Lookup!$J$2)*VLOOKUP($C184,Model!$A$2:$E$22,5,FALSE)*VLOOKUP($C184,Model!$A$2:$J$22,10,FALSE)</f>
        <v>#N/A</v>
      </c>
      <c r="AE184" s="503" t="e">
        <f>(VLOOKUP($H184,Lookup!$L$4:$M$15,2,FALSE)/Lookup!$L$2)*VLOOKUP($C184,Model!$A$2:$E$22,5,FALSE)*VLOOKUP($C184,Model!$A$2:$K$22,11,FALSE)</f>
        <v>#N/A</v>
      </c>
      <c r="AF184" s="503" t="e">
        <f ca="1">_xlfn.SWITCH(VLOOKUP($C184,Model!$A$2:$F$22,6,FALSE),8,(VLOOKUP($I184,Lookup!$N$17:$O$24,2,FALSE)/Lookup!$L$2)*VLOOKUP($C184,Model!$A$2:$E$22,5,FALSE)*VLOOKUP($C184,Model!$A$2:$K$22,11,FALSE),(VLOOKUP($I184,Lookup!$N$4:$O$15,2,FALSE)/Lookup!$L$2)*VLOOKUP($C184,Model!$A$2:$E$22,5,FALSE)*VLOOKUP($C184,Model!$A$2:$K$22,11,FALSE))</f>
        <v>#NAME?</v>
      </c>
      <c r="AG184" s="503" t="e">
        <f>(VLOOKUP($J184,Lookup!$P$4:$Q$15,2,FALSE)/Lookup!$P$2)*VLOOKUP($C184,Model!$A$2:$E$22,5,FALSE)*VLOOKUP($C184,Model!$A$2:$L$22,12,FALSE)</f>
        <v>#N/A</v>
      </c>
      <c r="AH184" s="503" t="e">
        <f ca="1">_xlfn.SWITCH(VLOOKUP($C184,Model!$A$2:$F$22,6,FALSE),8,(VLOOKUP($K184,Lookup!$R$15:$S$23,2,FALSE)/Lookup!$R$2)*VLOOKUP($C184,Model!$A$2:$E$22,5,FALSE)*VLOOKUP($C184,Model!$A$2:$M$22,13,FALSE),(VLOOKUP($K184,Lookup!$R$4:$S$12,2,FALSE)/Lookup!$R$2)*VLOOKUP($C184,Model!$A$2:$E$22,5,FALSE)*VLOOKUP($C184,Model!$A$2:$M$22,13,FALSE))</f>
        <v>#NAME?</v>
      </c>
      <c r="AI184" s="503" t="e">
        <f>(VLOOKUP($L184,Lookup!$V$4:$W$12,2,FALSE)/Lookup!$V$2)*VLOOKUP($C184,Model!$A$2:$E$22,5,FALSE)*VLOOKUP($C184,Model!$A$2:$N$22,14,FALSE)</f>
        <v>#N/A</v>
      </c>
      <c r="AJ184" s="503" t="e">
        <f>(VLOOKUP($M184,Lookup!$X$4:$Y$10,2,FALSE)/Lookup!$X$2)*VLOOKUP($C184,Model!$A$2:$E$22,5,FALSE)*VLOOKUP($C184,Model!$A$2:$O$22,15,FALSE)</f>
        <v>#N/A</v>
      </c>
      <c r="AK184" s="503" t="e">
        <f>(VLOOKUP($N184,Lookup!$Z$4:$AA$13,2,FALSE)/Lookup!$Z$2)*VLOOKUP($C184,Model!$A$2:$E$22,5,FALSE)*VLOOKUP($C184,Model!$A$2:$P$22,16,FALSE)</f>
        <v>#N/A</v>
      </c>
      <c r="AL184" s="503" t="e">
        <f>(VLOOKUP($O184,Lookup!$AB$4:$AC$13,2,FALSE)/Lookup!$AB$2)*VLOOKUP($C184,Model!$A$2:$E$22,5,FALSE)*VLOOKUP($C184,Model!$A$2:$Q$22,17,FALSE)</f>
        <v>#N/A</v>
      </c>
      <c r="AM184" s="503" t="e">
        <f>(VLOOKUP($P184,Lookup!$T$4:$U$8,2,FALSE)/Lookup!$T$2)*VLOOKUP($C184,Model!$A$2:$E$22,5,FALSE)*VLOOKUP($C184,Model!$A$2:$R$22,18,FALSE)</f>
        <v>#N/A</v>
      </c>
      <c r="AN184" s="503" t="e">
        <f>(VLOOKUP($Q184,Lookup!$AD$4:$AE$13,2,FALSE)/Lookup!$AD$2)*VLOOKUP($C184,Model!$A$2:$E$22,5,FALSE)*VLOOKUP($C184,Model!$A$2:$S$22,19,FALSE)</f>
        <v>#N/A</v>
      </c>
      <c r="AO184" s="503" t="e">
        <f>(VLOOKUP($R184,Lookup!$AF$4:$AG$8,2,FALSE)/Lookup!$AF$2)*VLOOKUP($C184,Model!$A$2:$E$22,5,FALSE)*VLOOKUP($C184,Model!$A$2:$T$22,20,FALSE)</f>
        <v>#N/A</v>
      </c>
      <c r="AP184" s="503" t="e">
        <f>(VLOOKUP($S184,Lookup!$AH$4:$AI$9,2,FALSE)/Lookup!$AH$2)*VLOOKUP($C184,Model!$A$2:$E$22,5,FALSE)*VLOOKUP($C184,Model!$A$2:$U$22,21,FALSE)</f>
        <v>#N/A</v>
      </c>
      <c r="AQ184" s="503" t="e">
        <f>(VLOOKUP($T184,Lookup!$AJ$4:$AK$12,2,FALSE)/Lookup!$AJ$2)*VLOOKUP($C184,Model!$A$2:$E$22,5,FALSE)*VLOOKUP($C184,Model!$A$2:$V$22,22,FALSE)</f>
        <v>#N/A</v>
      </c>
    </row>
    <row r="185" spans="1:43" x14ac:dyDescent="0.25">
      <c r="A185" s="69"/>
      <c r="B185" s="69"/>
      <c r="C185" s="69"/>
      <c r="D185" s="69"/>
      <c r="E185" s="69"/>
      <c r="F185" s="69"/>
      <c r="G185" s="69"/>
      <c r="H185" s="69"/>
      <c r="I185" s="70"/>
      <c r="J185" s="69"/>
      <c r="K185" s="69"/>
      <c r="L185" s="69"/>
      <c r="M185" s="69"/>
      <c r="N185" s="69"/>
      <c r="O185" s="72"/>
      <c r="P185" s="69"/>
      <c r="Q185" s="69"/>
      <c r="R185" s="69"/>
      <c r="S185" s="69"/>
      <c r="T185" s="69"/>
      <c r="U185" s="503">
        <f t="shared" ca="1" si="6"/>
        <v>0</v>
      </c>
      <c r="V185" s="508">
        <f t="shared" ca="1" si="5"/>
        <v>0</v>
      </c>
      <c r="W185" s="506"/>
      <c r="X185" s="506"/>
      <c r="Y185" s="506"/>
      <c r="Z185" s="502" t="e">
        <f>VLOOKUP($C185,Model!$A$2:$D$22,2,FALSE)</f>
        <v>#N/A</v>
      </c>
      <c r="AA185" s="503" t="e">
        <f>(VLOOKUP($D185,Lookup!$C$4:$D$36,2,FALSE)/Lookup!$C$2)*VLOOKUP($C185,Model!$A$2:$E$22,5,FALSE)*VLOOKUP($C185,Model!$A$2:$G$22,7,FALSE)</f>
        <v>#N/A</v>
      </c>
      <c r="AB185" s="503" t="e">
        <f>(VLOOKUP($E185,Lookup!$F$4:$G$8,2,FALSE)/Lookup!$F$2)*VLOOKUP($C185,Model!$A$2:$E$22,5,FALSE)*VLOOKUP($C185,Model!$A$2:$H$22,8,FALSE)</f>
        <v>#N/A</v>
      </c>
      <c r="AC185" s="503" t="e">
        <f>(VLOOKUP($F185,Lookup!$H$4:$I$26,2,FALSE)/Lookup!$H$2)*VLOOKUP($C185,Model!$A$2:$E$22,5,FALSE)*VLOOKUP($C185,Model!$A$2:$I$22,9,FALSE)</f>
        <v>#N/A</v>
      </c>
      <c r="AD185" s="503" t="e">
        <f>(VLOOKUP($G185,Lookup!$J$4:$K$34,2,FALSE)/Lookup!$J$2)*VLOOKUP($C185,Model!$A$2:$E$22,5,FALSE)*VLOOKUP($C185,Model!$A$2:$J$22,10,FALSE)</f>
        <v>#N/A</v>
      </c>
      <c r="AE185" s="503" t="e">
        <f>(VLOOKUP($H185,Lookup!$L$4:$M$15,2,FALSE)/Lookup!$L$2)*VLOOKUP($C185,Model!$A$2:$E$22,5,FALSE)*VLOOKUP($C185,Model!$A$2:$K$22,11,FALSE)</f>
        <v>#N/A</v>
      </c>
      <c r="AF185" s="503" t="e">
        <f ca="1">_xlfn.SWITCH(VLOOKUP($C185,Model!$A$2:$F$22,6,FALSE),8,(VLOOKUP($I185,Lookup!$N$17:$O$24,2,FALSE)/Lookup!$L$2)*VLOOKUP($C185,Model!$A$2:$E$22,5,FALSE)*VLOOKUP($C185,Model!$A$2:$K$22,11,FALSE),(VLOOKUP($I185,Lookup!$N$4:$O$15,2,FALSE)/Lookup!$L$2)*VLOOKUP($C185,Model!$A$2:$E$22,5,FALSE)*VLOOKUP($C185,Model!$A$2:$K$22,11,FALSE))</f>
        <v>#NAME?</v>
      </c>
      <c r="AG185" s="503" t="e">
        <f>(VLOOKUP($J185,Lookup!$P$4:$Q$15,2,FALSE)/Lookup!$P$2)*VLOOKUP($C185,Model!$A$2:$E$22,5,FALSE)*VLOOKUP($C185,Model!$A$2:$L$22,12,FALSE)</f>
        <v>#N/A</v>
      </c>
      <c r="AH185" s="503" t="e">
        <f ca="1">_xlfn.SWITCH(VLOOKUP($C185,Model!$A$2:$F$22,6,FALSE),8,(VLOOKUP($K185,Lookup!$R$15:$S$23,2,FALSE)/Lookup!$R$2)*VLOOKUP($C185,Model!$A$2:$E$22,5,FALSE)*VLOOKUP($C185,Model!$A$2:$M$22,13,FALSE),(VLOOKUP($K185,Lookup!$R$4:$S$12,2,FALSE)/Lookup!$R$2)*VLOOKUP($C185,Model!$A$2:$E$22,5,FALSE)*VLOOKUP($C185,Model!$A$2:$M$22,13,FALSE))</f>
        <v>#NAME?</v>
      </c>
      <c r="AI185" s="503" t="e">
        <f>(VLOOKUP($L185,Lookup!$V$4:$W$12,2,FALSE)/Lookup!$V$2)*VLOOKUP($C185,Model!$A$2:$E$22,5,FALSE)*VLOOKUP($C185,Model!$A$2:$N$22,14,FALSE)</f>
        <v>#N/A</v>
      </c>
      <c r="AJ185" s="503" t="e">
        <f>(VLOOKUP($M185,Lookup!$X$4:$Y$10,2,FALSE)/Lookup!$X$2)*VLOOKUP($C185,Model!$A$2:$E$22,5,FALSE)*VLOOKUP($C185,Model!$A$2:$O$22,15,FALSE)</f>
        <v>#N/A</v>
      </c>
      <c r="AK185" s="503" t="e">
        <f>(VLOOKUP($N185,Lookup!$Z$4:$AA$13,2,FALSE)/Lookup!$Z$2)*VLOOKUP($C185,Model!$A$2:$E$22,5,FALSE)*VLOOKUP($C185,Model!$A$2:$P$22,16,FALSE)</f>
        <v>#N/A</v>
      </c>
      <c r="AL185" s="503" t="e">
        <f>(VLOOKUP($O185,Lookup!$AB$4:$AC$13,2,FALSE)/Lookup!$AB$2)*VLOOKUP($C185,Model!$A$2:$E$22,5,FALSE)*VLOOKUP($C185,Model!$A$2:$Q$22,17,FALSE)</f>
        <v>#N/A</v>
      </c>
      <c r="AM185" s="503" t="e">
        <f>(VLOOKUP($P185,Lookup!$T$4:$U$8,2,FALSE)/Lookup!$T$2)*VLOOKUP($C185,Model!$A$2:$E$22,5,FALSE)*VLOOKUP($C185,Model!$A$2:$R$22,18,FALSE)</f>
        <v>#N/A</v>
      </c>
      <c r="AN185" s="503" t="e">
        <f>(VLOOKUP($Q185,Lookup!$AD$4:$AE$13,2,FALSE)/Lookup!$AD$2)*VLOOKUP($C185,Model!$A$2:$E$22,5,FALSE)*VLOOKUP($C185,Model!$A$2:$S$22,19,FALSE)</f>
        <v>#N/A</v>
      </c>
      <c r="AO185" s="503" t="e">
        <f>(VLOOKUP($R185,Lookup!$AF$4:$AG$8,2,FALSE)/Lookup!$AF$2)*VLOOKUP($C185,Model!$A$2:$E$22,5,FALSE)*VLOOKUP($C185,Model!$A$2:$T$22,20,FALSE)</f>
        <v>#N/A</v>
      </c>
      <c r="AP185" s="503" t="e">
        <f>(VLOOKUP($S185,Lookup!$AH$4:$AI$9,2,FALSE)/Lookup!$AH$2)*VLOOKUP($C185,Model!$A$2:$E$22,5,FALSE)*VLOOKUP($C185,Model!$A$2:$U$22,21,FALSE)</f>
        <v>#N/A</v>
      </c>
      <c r="AQ185" s="503" t="e">
        <f>(VLOOKUP($T185,Lookup!$AJ$4:$AK$12,2,FALSE)/Lookup!$AJ$2)*VLOOKUP($C185,Model!$A$2:$E$22,5,FALSE)*VLOOKUP($C185,Model!$A$2:$V$22,22,FALSE)</f>
        <v>#N/A</v>
      </c>
    </row>
    <row r="186" spans="1:43" x14ac:dyDescent="0.25">
      <c r="A186" s="69"/>
      <c r="B186" s="69"/>
      <c r="C186" s="69"/>
      <c r="D186" s="69"/>
      <c r="E186" s="69"/>
      <c r="F186" s="69"/>
      <c r="G186" s="69"/>
      <c r="H186" s="69"/>
      <c r="I186" s="70"/>
      <c r="J186" s="69"/>
      <c r="K186" s="69"/>
      <c r="L186" s="69"/>
      <c r="M186" s="69"/>
      <c r="N186" s="69"/>
      <c r="O186" s="72"/>
      <c r="P186" s="69"/>
      <c r="Q186" s="69"/>
      <c r="R186" s="69"/>
      <c r="S186" s="69"/>
      <c r="T186" s="69"/>
      <c r="U186" s="503">
        <f t="shared" ca="1" si="6"/>
        <v>0</v>
      </c>
      <c r="V186" s="508">
        <f t="shared" ca="1" si="5"/>
        <v>0</v>
      </c>
      <c r="W186" s="506"/>
      <c r="X186" s="506"/>
      <c r="Y186" s="506"/>
      <c r="Z186" s="502" t="e">
        <f>VLOOKUP($C186,Model!$A$2:$D$22,2,FALSE)</f>
        <v>#N/A</v>
      </c>
      <c r="AA186" s="503" t="e">
        <f>(VLOOKUP($D186,Lookup!$C$4:$D$36,2,FALSE)/Lookup!$C$2)*VLOOKUP($C186,Model!$A$2:$E$22,5,FALSE)*VLOOKUP($C186,Model!$A$2:$G$22,7,FALSE)</f>
        <v>#N/A</v>
      </c>
      <c r="AB186" s="503" t="e">
        <f>(VLOOKUP($E186,Lookup!$F$4:$G$8,2,FALSE)/Lookup!$F$2)*VLOOKUP($C186,Model!$A$2:$E$22,5,FALSE)*VLOOKUP($C186,Model!$A$2:$H$22,8,FALSE)</f>
        <v>#N/A</v>
      </c>
      <c r="AC186" s="503" t="e">
        <f>(VLOOKUP($F186,Lookup!$H$4:$I$26,2,FALSE)/Lookup!$H$2)*VLOOKUP($C186,Model!$A$2:$E$22,5,FALSE)*VLOOKUP($C186,Model!$A$2:$I$22,9,FALSE)</f>
        <v>#N/A</v>
      </c>
      <c r="AD186" s="503" t="e">
        <f>(VLOOKUP($G186,Lookup!$J$4:$K$34,2,FALSE)/Lookup!$J$2)*VLOOKUP($C186,Model!$A$2:$E$22,5,FALSE)*VLOOKUP($C186,Model!$A$2:$J$22,10,FALSE)</f>
        <v>#N/A</v>
      </c>
      <c r="AE186" s="503" t="e">
        <f>(VLOOKUP($H186,Lookup!$L$4:$M$15,2,FALSE)/Lookup!$L$2)*VLOOKUP($C186,Model!$A$2:$E$22,5,FALSE)*VLOOKUP($C186,Model!$A$2:$K$22,11,FALSE)</f>
        <v>#N/A</v>
      </c>
      <c r="AF186" s="503" t="e">
        <f ca="1">_xlfn.SWITCH(VLOOKUP($C186,Model!$A$2:$F$22,6,FALSE),8,(VLOOKUP($I186,Lookup!$N$17:$O$24,2,FALSE)/Lookup!$L$2)*VLOOKUP($C186,Model!$A$2:$E$22,5,FALSE)*VLOOKUP($C186,Model!$A$2:$K$22,11,FALSE),(VLOOKUP($I186,Lookup!$N$4:$O$15,2,FALSE)/Lookup!$L$2)*VLOOKUP($C186,Model!$A$2:$E$22,5,FALSE)*VLOOKUP($C186,Model!$A$2:$K$22,11,FALSE))</f>
        <v>#NAME?</v>
      </c>
      <c r="AG186" s="503" t="e">
        <f>(VLOOKUP($J186,Lookup!$P$4:$Q$15,2,FALSE)/Lookup!$P$2)*VLOOKUP($C186,Model!$A$2:$E$22,5,FALSE)*VLOOKUP($C186,Model!$A$2:$L$22,12,FALSE)</f>
        <v>#N/A</v>
      </c>
      <c r="AH186" s="503" t="e">
        <f ca="1">_xlfn.SWITCH(VLOOKUP($C186,Model!$A$2:$F$22,6,FALSE),8,(VLOOKUP($K186,Lookup!$R$15:$S$23,2,FALSE)/Lookup!$R$2)*VLOOKUP($C186,Model!$A$2:$E$22,5,FALSE)*VLOOKUP($C186,Model!$A$2:$M$22,13,FALSE),(VLOOKUP($K186,Lookup!$R$4:$S$12,2,FALSE)/Lookup!$R$2)*VLOOKUP($C186,Model!$A$2:$E$22,5,FALSE)*VLOOKUP($C186,Model!$A$2:$M$22,13,FALSE))</f>
        <v>#NAME?</v>
      </c>
      <c r="AI186" s="503" t="e">
        <f>(VLOOKUP($L186,Lookup!$V$4:$W$12,2,FALSE)/Lookup!$V$2)*VLOOKUP($C186,Model!$A$2:$E$22,5,FALSE)*VLOOKUP($C186,Model!$A$2:$N$22,14,FALSE)</f>
        <v>#N/A</v>
      </c>
      <c r="AJ186" s="503" t="e">
        <f>(VLOOKUP($M186,Lookup!$X$4:$Y$10,2,FALSE)/Lookup!$X$2)*VLOOKUP($C186,Model!$A$2:$E$22,5,FALSE)*VLOOKUP($C186,Model!$A$2:$O$22,15,FALSE)</f>
        <v>#N/A</v>
      </c>
      <c r="AK186" s="503" t="e">
        <f>(VLOOKUP($N186,Lookup!$Z$4:$AA$13,2,FALSE)/Lookup!$Z$2)*VLOOKUP($C186,Model!$A$2:$E$22,5,FALSE)*VLOOKUP($C186,Model!$A$2:$P$22,16,FALSE)</f>
        <v>#N/A</v>
      </c>
      <c r="AL186" s="503" t="e">
        <f>(VLOOKUP($O186,Lookup!$AB$4:$AC$13,2,FALSE)/Lookup!$AB$2)*VLOOKUP($C186,Model!$A$2:$E$22,5,FALSE)*VLOOKUP($C186,Model!$A$2:$Q$22,17,FALSE)</f>
        <v>#N/A</v>
      </c>
      <c r="AM186" s="503" t="e">
        <f>(VLOOKUP($P186,Lookup!$T$4:$U$8,2,FALSE)/Lookup!$T$2)*VLOOKUP($C186,Model!$A$2:$E$22,5,FALSE)*VLOOKUP($C186,Model!$A$2:$R$22,18,FALSE)</f>
        <v>#N/A</v>
      </c>
      <c r="AN186" s="503" t="e">
        <f>(VLOOKUP($Q186,Lookup!$AD$4:$AE$13,2,FALSE)/Lookup!$AD$2)*VLOOKUP($C186,Model!$A$2:$E$22,5,FALSE)*VLOOKUP($C186,Model!$A$2:$S$22,19,FALSE)</f>
        <v>#N/A</v>
      </c>
      <c r="AO186" s="503" t="e">
        <f>(VLOOKUP($R186,Lookup!$AF$4:$AG$8,2,FALSE)/Lookup!$AF$2)*VLOOKUP($C186,Model!$A$2:$E$22,5,FALSE)*VLOOKUP($C186,Model!$A$2:$T$22,20,FALSE)</f>
        <v>#N/A</v>
      </c>
      <c r="AP186" s="503" t="e">
        <f>(VLOOKUP($S186,Lookup!$AH$4:$AI$9,2,FALSE)/Lookup!$AH$2)*VLOOKUP($C186,Model!$A$2:$E$22,5,FALSE)*VLOOKUP($C186,Model!$A$2:$U$22,21,FALSE)</f>
        <v>#N/A</v>
      </c>
      <c r="AQ186" s="503" t="e">
        <f>(VLOOKUP($T186,Lookup!$AJ$4:$AK$12,2,FALSE)/Lookup!$AJ$2)*VLOOKUP($C186,Model!$A$2:$E$22,5,FALSE)*VLOOKUP($C186,Model!$A$2:$V$22,22,FALSE)</f>
        <v>#N/A</v>
      </c>
    </row>
    <row r="187" spans="1:43" x14ac:dyDescent="0.25">
      <c r="A187" s="69"/>
      <c r="B187" s="69"/>
      <c r="C187" s="69"/>
      <c r="D187" s="69"/>
      <c r="E187" s="69"/>
      <c r="F187" s="69"/>
      <c r="G187" s="69"/>
      <c r="H187" s="69"/>
      <c r="I187" s="70"/>
      <c r="J187" s="69"/>
      <c r="K187" s="69"/>
      <c r="L187" s="69"/>
      <c r="M187" s="69"/>
      <c r="N187" s="69"/>
      <c r="O187" s="72"/>
      <c r="P187" s="69"/>
      <c r="Q187" s="69"/>
      <c r="R187" s="69"/>
      <c r="S187" s="69"/>
      <c r="T187" s="69"/>
      <c r="U187" s="503">
        <f t="shared" ca="1" si="6"/>
        <v>0</v>
      </c>
      <c r="V187" s="508">
        <f t="shared" ca="1" si="5"/>
        <v>0</v>
      </c>
      <c r="W187" s="506"/>
      <c r="X187" s="506"/>
      <c r="Y187" s="506"/>
      <c r="Z187" s="502" t="e">
        <f>VLOOKUP($C187,Model!$A$2:$D$22,2,FALSE)</f>
        <v>#N/A</v>
      </c>
      <c r="AA187" s="503" t="e">
        <f>(VLOOKUP($D187,Lookup!$C$4:$D$36,2,FALSE)/Lookup!$C$2)*VLOOKUP($C187,Model!$A$2:$E$22,5,FALSE)*VLOOKUP($C187,Model!$A$2:$G$22,7,FALSE)</f>
        <v>#N/A</v>
      </c>
      <c r="AB187" s="503" t="e">
        <f>(VLOOKUP($E187,Lookup!$F$4:$G$8,2,FALSE)/Lookup!$F$2)*VLOOKUP($C187,Model!$A$2:$E$22,5,FALSE)*VLOOKUP($C187,Model!$A$2:$H$22,8,FALSE)</f>
        <v>#N/A</v>
      </c>
      <c r="AC187" s="503" t="e">
        <f>(VLOOKUP($F187,Lookup!$H$4:$I$26,2,FALSE)/Lookup!$H$2)*VLOOKUP($C187,Model!$A$2:$E$22,5,FALSE)*VLOOKUP($C187,Model!$A$2:$I$22,9,FALSE)</f>
        <v>#N/A</v>
      </c>
      <c r="AD187" s="503" t="e">
        <f>(VLOOKUP($G187,Lookup!$J$4:$K$34,2,FALSE)/Lookup!$J$2)*VLOOKUP($C187,Model!$A$2:$E$22,5,FALSE)*VLOOKUP($C187,Model!$A$2:$J$22,10,FALSE)</f>
        <v>#N/A</v>
      </c>
      <c r="AE187" s="503" t="e">
        <f>(VLOOKUP($H187,Lookup!$L$4:$M$15,2,FALSE)/Lookup!$L$2)*VLOOKUP($C187,Model!$A$2:$E$22,5,FALSE)*VLOOKUP($C187,Model!$A$2:$K$22,11,FALSE)</f>
        <v>#N/A</v>
      </c>
      <c r="AF187" s="503" t="e">
        <f ca="1">_xlfn.SWITCH(VLOOKUP($C187,Model!$A$2:$F$22,6,FALSE),8,(VLOOKUP($I187,Lookup!$N$17:$O$24,2,FALSE)/Lookup!$L$2)*VLOOKUP($C187,Model!$A$2:$E$22,5,FALSE)*VLOOKUP($C187,Model!$A$2:$K$22,11,FALSE),(VLOOKUP($I187,Lookup!$N$4:$O$15,2,FALSE)/Lookup!$L$2)*VLOOKUP($C187,Model!$A$2:$E$22,5,FALSE)*VLOOKUP($C187,Model!$A$2:$K$22,11,FALSE))</f>
        <v>#NAME?</v>
      </c>
      <c r="AG187" s="503" t="e">
        <f>(VLOOKUP($J187,Lookup!$P$4:$Q$15,2,FALSE)/Lookup!$P$2)*VLOOKUP($C187,Model!$A$2:$E$22,5,FALSE)*VLOOKUP($C187,Model!$A$2:$L$22,12,FALSE)</f>
        <v>#N/A</v>
      </c>
      <c r="AH187" s="503" t="e">
        <f ca="1">_xlfn.SWITCH(VLOOKUP($C187,Model!$A$2:$F$22,6,FALSE),8,(VLOOKUP($K187,Lookup!$R$15:$S$23,2,FALSE)/Lookup!$R$2)*VLOOKUP($C187,Model!$A$2:$E$22,5,FALSE)*VLOOKUP($C187,Model!$A$2:$M$22,13,FALSE),(VLOOKUP($K187,Lookup!$R$4:$S$12,2,FALSE)/Lookup!$R$2)*VLOOKUP($C187,Model!$A$2:$E$22,5,FALSE)*VLOOKUP($C187,Model!$A$2:$M$22,13,FALSE))</f>
        <v>#NAME?</v>
      </c>
      <c r="AI187" s="503" t="e">
        <f>(VLOOKUP($L187,Lookup!$V$4:$W$12,2,FALSE)/Lookup!$V$2)*VLOOKUP($C187,Model!$A$2:$E$22,5,FALSE)*VLOOKUP($C187,Model!$A$2:$N$22,14,FALSE)</f>
        <v>#N/A</v>
      </c>
      <c r="AJ187" s="503" t="e">
        <f>(VLOOKUP($M187,Lookup!$X$4:$Y$10,2,FALSE)/Lookup!$X$2)*VLOOKUP($C187,Model!$A$2:$E$22,5,FALSE)*VLOOKUP($C187,Model!$A$2:$O$22,15,FALSE)</f>
        <v>#N/A</v>
      </c>
      <c r="AK187" s="503" t="e">
        <f>(VLOOKUP($N187,Lookup!$Z$4:$AA$13,2,FALSE)/Lookup!$Z$2)*VLOOKUP($C187,Model!$A$2:$E$22,5,FALSE)*VLOOKUP($C187,Model!$A$2:$P$22,16,FALSE)</f>
        <v>#N/A</v>
      </c>
      <c r="AL187" s="503" t="e">
        <f>(VLOOKUP($O187,Lookup!$AB$4:$AC$13,2,FALSE)/Lookup!$AB$2)*VLOOKUP($C187,Model!$A$2:$E$22,5,FALSE)*VLOOKUP($C187,Model!$A$2:$Q$22,17,FALSE)</f>
        <v>#N/A</v>
      </c>
      <c r="AM187" s="503" t="e">
        <f>(VLOOKUP($P187,Lookup!$T$4:$U$8,2,FALSE)/Lookup!$T$2)*VLOOKUP($C187,Model!$A$2:$E$22,5,FALSE)*VLOOKUP($C187,Model!$A$2:$R$22,18,FALSE)</f>
        <v>#N/A</v>
      </c>
      <c r="AN187" s="503" t="e">
        <f>(VLOOKUP($Q187,Lookup!$AD$4:$AE$13,2,FALSE)/Lookup!$AD$2)*VLOOKUP($C187,Model!$A$2:$E$22,5,FALSE)*VLOOKUP($C187,Model!$A$2:$S$22,19,FALSE)</f>
        <v>#N/A</v>
      </c>
      <c r="AO187" s="503" t="e">
        <f>(VLOOKUP($R187,Lookup!$AF$4:$AG$8,2,FALSE)/Lookup!$AF$2)*VLOOKUP($C187,Model!$A$2:$E$22,5,FALSE)*VLOOKUP($C187,Model!$A$2:$T$22,20,FALSE)</f>
        <v>#N/A</v>
      </c>
      <c r="AP187" s="503" t="e">
        <f>(VLOOKUP($S187,Lookup!$AH$4:$AI$9,2,FALSE)/Lookup!$AH$2)*VLOOKUP($C187,Model!$A$2:$E$22,5,FALSE)*VLOOKUP($C187,Model!$A$2:$U$22,21,FALSE)</f>
        <v>#N/A</v>
      </c>
      <c r="AQ187" s="503" t="e">
        <f>(VLOOKUP($T187,Lookup!$AJ$4:$AK$12,2,FALSE)/Lookup!$AJ$2)*VLOOKUP($C187,Model!$A$2:$E$22,5,FALSE)*VLOOKUP($C187,Model!$A$2:$V$22,22,FALSE)</f>
        <v>#N/A</v>
      </c>
    </row>
    <row r="188" spans="1:43" x14ac:dyDescent="0.25">
      <c r="A188" s="69"/>
      <c r="B188" s="69"/>
      <c r="C188" s="69"/>
      <c r="D188" s="69"/>
      <c r="E188" s="69"/>
      <c r="F188" s="69"/>
      <c r="G188" s="69"/>
      <c r="H188" s="69"/>
      <c r="I188" s="70"/>
      <c r="J188" s="69"/>
      <c r="K188" s="69"/>
      <c r="L188" s="69"/>
      <c r="M188" s="69"/>
      <c r="N188" s="69"/>
      <c r="O188" s="72"/>
      <c r="P188" s="69"/>
      <c r="Q188" s="69"/>
      <c r="R188" s="69"/>
      <c r="S188" s="69"/>
      <c r="T188" s="69"/>
      <c r="U188" s="503">
        <f t="shared" ca="1" si="6"/>
        <v>0</v>
      </c>
      <c r="V188" s="508">
        <f t="shared" ca="1" si="5"/>
        <v>0</v>
      </c>
      <c r="W188" s="506"/>
      <c r="X188" s="506"/>
      <c r="Y188" s="506"/>
      <c r="Z188" s="502" t="e">
        <f>VLOOKUP($C188,Model!$A$2:$D$22,2,FALSE)</f>
        <v>#N/A</v>
      </c>
      <c r="AA188" s="503" t="e">
        <f>(VLOOKUP($D188,Lookup!$C$4:$D$36,2,FALSE)/Lookup!$C$2)*VLOOKUP($C188,Model!$A$2:$E$22,5,FALSE)*VLOOKUP($C188,Model!$A$2:$G$22,7,FALSE)</f>
        <v>#N/A</v>
      </c>
      <c r="AB188" s="503" t="e">
        <f>(VLOOKUP($E188,Lookup!$F$4:$G$8,2,FALSE)/Lookup!$F$2)*VLOOKUP($C188,Model!$A$2:$E$22,5,FALSE)*VLOOKUP($C188,Model!$A$2:$H$22,8,FALSE)</f>
        <v>#N/A</v>
      </c>
      <c r="AC188" s="503" t="e">
        <f>(VLOOKUP($F188,Lookup!$H$4:$I$26,2,FALSE)/Lookup!$H$2)*VLOOKUP($C188,Model!$A$2:$E$22,5,FALSE)*VLOOKUP($C188,Model!$A$2:$I$22,9,FALSE)</f>
        <v>#N/A</v>
      </c>
      <c r="AD188" s="503" t="e">
        <f>(VLOOKUP($G188,Lookup!$J$4:$K$34,2,FALSE)/Lookup!$J$2)*VLOOKUP($C188,Model!$A$2:$E$22,5,FALSE)*VLOOKUP($C188,Model!$A$2:$J$22,10,FALSE)</f>
        <v>#N/A</v>
      </c>
      <c r="AE188" s="503" t="e">
        <f>(VLOOKUP($H188,Lookup!$L$4:$M$15,2,FALSE)/Lookup!$L$2)*VLOOKUP($C188,Model!$A$2:$E$22,5,FALSE)*VLOOKUP($C188,Model!$A$2:$K$22,11,FALSE)</f>
        <v>#N/A</v>
      </c>
      <c r="AF188" s="503" t="e">
        <f ca="1">_xlfn.SWITCH(VLOOKUP($C188,Model!$A$2:$F$22,6,FALSE),8,(VLOOKUP($I188,Lookup!$N$17:$O$24,2,FALSE)/Lookup!$L$2)*VLOOKUP($C188,Model!$A$2:$E$22,5,FALSE)*VLOOKUP($C188,Model!$A$2:$K$22,11,FALSE),(VLOOKUP($I188,Lookup!$N$4:$O$15,2,FALSE)/Lookup!$L$2)*VLOOKUP($C188,Model!$A$2:$E$22,5,FALSE)*VLOOKUP($C188,Model!$A$2:$K$22,11,FALSE))</f>
        <v>#NAME?</v>
      </c>
      <c r="AG188" s="503" t="e">
        <f>(VLOOKUP($J188,Lookup!$P$4:$Q$15,2,FALSE)/Lookup!$P$2)*VLOOKUP($C188,Model!$A$2:$E$22,5,FALSE)*VLOOKUP($C188,Model!$A$2:$L$22,12,FALSE)</f>
        <v>#N/A</v>
      </c>
      <c r="AH188" s="503" t="e">
        <f ca="1">_xlfn.SWITCH(VLOOKUP($C188,Model!$A$2:$F$22,6,FALSE),8,(VLOOKUP($K188,Lookup!$R$15:$S$23,2,FALSE)/Lookup!$R$2)*VLOOKUP($C188,Model!$A$2:$E$22,5,FALSE)*VLOOKUP($C188,Model!$A$2:$M$22,13,FALSE),(VLOOKUP($K188,Lookup!$R$4:$S$12,2,FALSE)/Lookup!$R$2)*VLOOKUP($C188,Model!$A$2:$E$22,5,FALSE)*VLOOKUP($C188,Model!$A$2:$M$22,13,FALSE))</f>
        <v>#NAME?</v>
      </c>
      <c r="AI188" s="503" t="e">
        <f>(VLOOKUP($L188,Lookup!$V$4:$W$12,2,FALSE)/Lookup!$V$2)*VLOOKUP($C188,Model!$A$2:$E$22,5,FALSE)*VLOOKUP($C188,Model!$A$2:$N$22,14,FALSE)</f>
        <v>#N/A</v>
      </c>
      <c r="AJ188" s="503" t="e">
        <f>(VLOOKUP($M188,Lookup!$X$4:$Y$10,2,FALSE)/Lookup!$X$2)*VLOOKUP($C188,Model!$A$2:$E$22,5,FALSE)*VLOOKUP($C188,Model!$A$2:$O$22,15,FALSE)</f>
        <v>#N/A</v>
      </c>
      <c r="AK188" s="503" t="e">
        <f>(VLOOKUP($N188,Lookup!$Z$4:$AA$13,2,FALSE)/Lookup!$Z$2)*VLOOKUP($C188,Model!$A$2:$E$22,5,FALSE)*VLOOKUP($C188,Model!$A$2:$P$22,16,FALSE)</f>
        <v>#N/A</v>
      </c>
      <c r="AL188" s="503" t="e">
        <f>(VLOOKUP($O188,Lookup!$AB$4:$AC$13,2,FALSE)/Lookup!$AB$2)*VLOOKUP($C188,Model!$A$2:$E$22,5,FALSE)*VLOOKUP($C188,Model!$A$2:$Q$22,17,FALSE)</f>
        <v>#N/A</v>
      </c>
      <c r="AM188" s="503" t="e">
        <f>(VLOOKUP($P188,Lookup!$T$4:$U$8,2,FALSE)/Lookup!$T$2)*VLOOKUP($C188,Model!$A$2:$E$22,5,FALSE)*VLOOKUP($C188,Model!$A$2:$R$22,18,FALSE)</f>
        <v>#N/A</v>
      </c>
      <c r="AN188" s="503" t="e">
        <f>(VLOOKUP($Q188,Lookup!$AD$4:$AE$13,2,FALSE)/Lookup!$AD$2)*VLOOKUP($C188,Model!$A$2:$E$22,5,FALSE)*VLOOKUP($C188,Model!$A$2:$S$22,19,FALSE)</f>
        <v>#N/A</v>
      </c>
      <c r="AO188" s="503" t="e">
        <f>(VLOOKUP($R188,Lookup!$AF$4:$AG$8,2,FALSE)/Lookup!$AF$2)*VLOOKUP($C188,Model!$A$2:$E$22,5,FALSE)*VLOOKUP($C188,Model!$A$2:$T$22,20,FALSE)</f>
        <v>#N/A</v>
      </c>
      <c r="AP188" s="503" t="e">
        <f>(VLOOKUP($S188,Lookup!$AH$4:$AI$9,2,FALSE)/Lookup!$AH$2)*VLOOKUP($C188,Model!$A$2:$E$22,5,FALSE)*VLOOKUP($C188,Model!$A$2:$U$22,21,FALSE)</f>
        <v>#N/A</v>
      </c>
      <c r="AQ188" s="503" t="e">
        <f>(VLOOKUP($T188,Lookup!$AJ$4:$AK$12,2,FALSE)/Lookup!$AJ$2)*VLOOKUP($C188,Model!$A$2:$E$22,5,FALSE)*VLOOKUP($C188,Model!$A$2:$V$22,22,FALSE)</f>
        <v>#N/A</v>
      </c>
    </row>
    <row r="189" spans="1:43" x14ac:dyDescent="0.25">
      <c r="A189" s="69"/>
      <c r="B189" s="69"/>
      <c r="C189" s="69"/>
      <c r="D189" s="69"/>
      <c r="E189" s="69"/>
      <c r="F189" s="69"/>
      <c r="G189" s="69"/>
      <c r="H189" s="69"/>
      <c r="I189" s="70"/>
      <c r="J189" s="69"/>
      <c r="K189" s="69"/>
      <c r="L189" s="69"/>
      <c r="M189" s="69"/>
      <c r="N189" s="69"/>
      <c r="O189" s="72"/>
      <c r="P189" s="69"/>
      <c r="Q189" s="69"/>
      <c r="R189" s="69"/>
      <c r="S189" s="69"/>
      <c r="T189" s="69"/>
      <c r="U189" s="503">
        <f t="shared" ca="1" si="6"/>
        <v>0</v>
      </c>
      <c r="V189" s="508">
        <f t="shared" ca="1" si="5"/>
        <v>0</v>
      </c>
      <c r="W189" s="506"/>
      <c r="X189" s="506"/>
      <c r="Y189" s="506"/>
      <c r="Z189" s="502" t="e">
        <f>VLOOKUP($C189,Model!$A$2:$D$22,2,FALSE)</f>
        <v>#N/A</v>
      </c>
      <c r="AA189" s="503" t="e">
        <f>(VLOOKUP($D189,Lookup!$C$4:$D$36,2,FALSE)/Lookup!$C$2)*VLOOKUP($C189,Model!$A$2:$E$22,5,FALSE)*VLOOKUP($C189,Model!$A$2:$G$22,7,FALSE)</f>
        <v>#N/A</v>
      </c>
      <c r="AB189" s="503" t="e">
        <f>(VLOOKUP($E189,Lookup!$F$4:$G$8,2,FALSE)/Lookup!$F$2)*VLOOKUP($C189,Model!$A$2:$E$22,5,FALSE)*VLOOKUP($C189,Model!$A$2:$H$22,8,FALSE)</f>
        <v>#N/A</v>
      </c>
      <c r="AC189" s="503" t="e">
        <f>(VLOOKUP($F189,Lookup!$H$4:$I$26,2,FALSE)/Lookup!$H$2)*VLOOKUP($C189,Model!$A$2:$E$22,5,FALSE)*VLOOKUP($C189,Model!$A$2:$I$22,9,FALSE)</f>
        <v>#N/A</v>
      </c>
      <c r="AD189" s="503" t="e">
        <f>(VLOOKUP($G189,Lookup!$J$4:$K$34,2,FALSE)/Lookup!$J$2)*VLOOKUP($C189,Model!$A$2:$E$22,5,FALSE)*VLOOKUP($C189,Model!$A$2:$J$22,10,FALSE)</f>
        <v>#N/A</v>
      </c>
      <c r="AE189" s="503" t="e">
        <f>(VLOOKUP($H189,Lookup!$L$4:$M$15,2,FALSE)/Lookup!$L$2)*VLOOKUP($C189,Model!$A$2:$E$22,5,FALSE)*VLOOKUP($C189,Model!$A$2:$K$22,11,FALSE)</f>
        <v>#N/A</v>
      </c>
      <c r="AF189" s="503" t="e">
        <f ca="1">_xlfn.SWITCH(VLOOKUP($C189,Model!$A$2:$F$22,6,FALSE),8,(VLOOKUP($I189,Lookup!$N$17:$O$24,2,FALSE)/Lookup!$L$2)*VLOOKUP($C189,Model!$A$2:$E$22,5,FALSE)*VLOOKUP($C189,Model!$A$2:$K$22,11,FALSE),(VLOOKUP($I189,Lookup!$N$4:$O$15,2,FALSE)/Lookup!$L$2)*VLOOKUP($C189,Model!$A$2:$E$22,5,FALSE)*VLOOKUP($C189,Model!$A$2:$K$22,11,FALSE))</f>
        <v>#NAME?</v>
      </c>
      <c r="AG189" s="503" t="e">
        <f>(VLOOKUP($J189,Lookup!$P$4:$Q$15,2,FALSE)/Lookup!$P$2)*VLOOKUP($C189,Model!$A$2:$E$22,5,FALSE)*VLOOKUP($C189,Model!$A$2:$L$22,12,FALSE)</f>
        <v>#N/A</v>
      </c>
      <c r="AH189" s="503" t="e">
        <f ca="1">_xlfn.SWITCH(VLOOKUP($C189,Model!$A$2:$F$22,6,FALSE),8,(VLOOKUP($K189,Lookup!$R$15:$S$23,2,FALSE)/Lookup!$R$2)*VLOOKUP($C189,Model!$A$2:$E$22,5,FALSE)*VLOOKUP($C189,Model!$A$2:$M$22,13,FALSE),(VLOOKUP($K189,Lookup!$R$4:$S$12,2,FALSE)/Lookup!$R$2)*VLOOKUP($C189,Model!$A$2:$E$22,5,FALSE)*VLOOKUP($C189,Model!$A$2:$M$22,13,FALSE))</f>
        <v>#NAME?</v>
      </c>
      <c r="AI189" s="503" t="e">
        <f>(VLOOKUP($L189,Lookup!$V$4:$W$12,2,FALSE)/Lookup!$V$2)*VLOOKUP($C189,Model!$A$2:$E$22,5,FALSE)*VLOOKUP($C189,Model!$A$2:$N$22,14,FALSE)</f>
        <v>#N/A</v>
      </c>
      <c r="AJ189" s="503" t="e">
        <f>(VLOOKUP($M189,Lookup!$X$4:$Y$10,2,FALSE)/Lookup!$X$2)*VLOOKUP($C189,Model!$A$2:$E$22,5,FALSE)*VLOOKUP($C189,Model!$A$2:$O$22,15,FALSE)</f>
        <v>#N/A</v>
      </c>
      <c r="AK189" s="503" t="e">
        <f>(VLOOKUP($N189,Lookup!$Z$4:$AA$13,2,FALSE)/Lookup!$Z$2)*VLOOKUP($C189,Model!$A$2:$E$22,5,FALSE)*VLOOKUP($C189,Model!$A$2:$P$22,16,FALSE)</f>
        <v>#N/A</v>
      </c>
      <c r="AL189" s="503" t="e">
        <f>(VLOOKUP($O189,Lookup!$AB$4:$AC$13,2,FALSE)/Lookup!$AB$2)*VLOOKUP($C189,Model!$A$2:$E$22,5,FALSE)*VLOOKUP($C189,Model!$A$2:$Q$22,17,FALSE)</f>
        <v>#N/A</v>
      </c>
      <c r="AM189" s="503" t="e">
        <f>(VLOOKUP($P189,Lookup!$T$4:$U$8,2,FALSE)/Lookup!$T$2)*VLOOKUP($C189,Model!$A$2:$E$22,5,FALSE)*VLOOKUP($C189,Model!$A$2:$R$22,18,FALSE)</f>
        <v>#N/A</v>
      </c>
      <c r="AN189" s="503" t="e">
        <f>(VLOOKUP($Q189,Lookup!$AD$4:$AE$13,2,FALSE)/Lookup!$AD$2)*VLOOKUP($C189,Model!$A$2:$E$22,5,FALSE)*VLOOKUP($C189,Model!$A$2:$S$22,19,FALSE)</f>
        <v>#N/A</v>
      </c>
      <c r="AO189" s="503" t="e">
        <f>(VLOOKUP($R189,Lookup!$AF$4:$AG$8,2,FALSE)/Lookup!$AF$2)*VLOOKUP($C189,Model!$A$2:$E$22,5,FALSE)*VLOOKUP($C189,Model!$A$2:$T$22,20,FALSE)</f>
        <v>#N/A</v>
      </c>
      <c r="AP189" s="503" t="e">
        <f>(VLOOKUP($S189,Lookup!$AH$4:$AI$9,2,FALSE)/Lookup!$AH$2)*VLOOKUP($C189,Model!$A$2:$E$22,5,FALSE)*VLOOKUP($C189,Model!$A$2:$U$22,21,FALSE)</f>
        <v>#N/A</v>
      </c>
      <c r="AQ189" s="503" t="e">
        <f>(VLOOKUP($T189,Lookup!$AJ$4:$AK$12,2,FALSE)/Lookup!$AJ$2)*VLOOKUP($C189,Model!$A$2:$E$22,5,FALSE)*VLOOKUP($C189,Model!$A$2:$V$22,22,FALSE)</f>
        <v>#N/A</v>
      </c>
    </row>
    <row r="190" spans="1:43" x14ac:dyDescent="0.25">
      <c r="A190" s="69"/>
      <c r="B190" s="69"/>
      <c r="C190" s="69"/>
      <c r="D190" s="69"/>
      <c r="E190" s="69"/>
      <c r="F190" s="69"/>
      <c r="G190" s="69"/>
      <c r="H190" s="69"/>
      <c r="I190" s="70"/>
      <c r="J190" s="69"/>
      <c r="K190" s="69"/>
      <c r="L190" s="69"/>
      <c r="M190" s="69"/>
      <c r="N190" s="69"/>
      <c r="O190" s="72"/>
      <c r="P190" s="69"/>
      <c r="Q190" s="69"/>
      <c r="R190" s="69"/>
      <c r="S190" s="69"/>
      <c r="T190" s="69"/>
      <c r="U190" s="503">
        <f t="shared" ca="1" si="6"/>
        <v>0</v>
      </c>
      <c r="V190" s="508">
        <f t="shared" ca="1" si="5"/>
        <v>0</v>
      </c>
      <c r="W190" s="506"/>
      <c r="X190" s="506"/>
      <c r="Y190" s="506"/>
      <c r="Z190" s="502" t="e">
        <f>VLOOKUP($C190,Model!$A$2:$D$22,2,FALSE)</f>
        <v>#N/A</v>
      </c>
      <c r="AA190" s="503" t="e">
        <f>(VLOOKUP($D190,Lookup!$C$4:$D$36,2,FALSE)/Lookup!$C$2)*VLOOKUP($C190,Model!$A$2:$E$22,5,FALSE)*VLOOKUP($C190,Model!$A$2:$G$22,7,FALSE)</f>
        <v>#N/A</v>
      </c>
      <c r="AB190" s="503" t="e">
        <f>(VLOOKUP($E190,Lookup!$F$4:$G$8,2,FALSE)/Lookup!$F$2)*VLOOKUP($C190,Model!$A$2:$E$22,5,FALSE)*VLOOKUP($C190,Model!$A$2:$H$22,8,FALSE)</f>
        <v>#N/A</v>
      </c>
      <c r="AC190" s="503" t="e">
        <f>(VLOOKUP($F190,Lookup!$H$4:$I$26,2,FALSE)/Lookup!$H$2)*VLOOKUP($C190,Model!$A$2:$E$22,5,FALSE)*VLOOKUP($C190,Model!$A$2:$I$22,9,FALSE)</f>
        <v>#N/A</v>
      </c>
      <c r="AD190" s="503" t="e">
        <f>(VLOOKUP($G190,Lookup!$J$4:$K$34,2,FALSE)/Lookup!$J$2)*VLOOKUP($C190,Model!$A$2:$E$22,5,FALSE)*VLOOKUP($C190,Model!$A$2:$J$22,10,FALSE)</f>
        <v>#N/A</v>
      </c>
      <c r="AE190" s="503" t="e">
        <f>(VLOOKUP($H190,Lookup!$L$4:$M$15,2,FALSE)/Lookup!$L$2)*VLOOKUP($C190,Model!$A$2:$E$22,5,FALSE)*VLOOKUP($C190,Model!$A$2:$K$22,11,FALSE)</f>
        <v>#N/A</v>
      </c>
      <c r="AF190" s="503" t="e">
        <f ca="1">_xlfn.SWITCH(VLOOKUP($C190,Model!$A$2:$F$22,6,FALSE),8,(VLOOKUP($I190,Lookup!$N$17:$O$24,2,FALSE)/Lookup!$L$2)*VLOOKUP($C190,Model!$A$2:$E$22,5,FALSE)*VLOOKUP($C190,Model!$A$2:$K$22,11,FALSE),(VLOOKUP($I190,Lookup!$N$4:$O$15,2,FALSE)/Lookup!$L$2)*VLOOKUP($C190,Model!$A$2:$E$22,5,FALSE)*VLOOKUP($C190,Model!$A$2:$K$22,11,FALSE))</f>
        <v>#NAME?</v>
      </c>
      <c r="AG190" s="503" t="e">
        <f>(VLOOKUP($J190,Lookup!$P$4:$Q$15,2,FALSE)/Lookup!$P$2)*VLOOKUP($C190,Model!$A$2:$E$22,5,FALSE)*VLOOKUP($C190,Model!$A$2:$L$22,12,FALSE)</f>
        <v>#N/A</v>
      </c>
      <c r="AH190" s="503" t="e">
        <f ca="1">_xlfn.SWITCH(VLOOKUP($C190,Model!$A$2:$F$22,6,FALSE),8,(VLOOKUP($K190,Lookup!$R$15:$S$23,2,FALSE)/Lookup!$R$2)*VLOOKUP($C190,Model!$A$2:$E$22,5,FALSE)*VLOOKUP($C190,Model!$A$2:$M$22,13,FALSE),(VLOOKUP($K190,Lookup!$R$4:$S$12,2,FALSE)/Lookup!$R$2)*VLOOKUP($C190,Model!$A$2:$E$22,5,FALSE)*VLOOKUP($C190,Model!$A$2:$M$22,13,FALSE))</f>
        <v>#NAME?</v>
      </c>
      <c r="AI190" s="503" t="e">
        <f>(VLOOKUP($L190,Lookup!$V$4:$W$12,2,FALSE)/Lookup!$V$2)*VLOOKUP($C190,Model!$A$2:$E$22,5,FALSE)*VLOOKUP($C190,Model!$A$2:$N$22,14,FALSE)</f>
        <v>#N/A</v>
      </c>
      <c r="AJ190" s="503" t="e">
        <f>(VLOOKUP($M190,Lookup!$X$4:$Y$10,2,FALSE)/Lookup!$X$2)*VLOOKUP($C190,Model!$A$2:$E$22,5,FALSE)*VLOOKUP($C190,Model!$A$2:$O$22,15,FALSE)</f>
        <v>#N/A</v>
      </c>
      <c r="AK190" s="503" t="e">
        <f>(VLOOKUP($N190,Lookup!$Z$4:$AA$13,2,FALSE)/Lookup!$Z$2)*VLOOKUP($C190,Model!$A$2:$E$22,5,FALSE)*VLOOKUP($C190,Model!$A$2:$P$22,16,FALSE)</f>
        <v>#N/A</v>
      </c>
      <c r="AL190" s="503" t="e">
        <f>(VLOOKUP($O190,Lookup!$AB$4:$AC$13,2,FALSE)/Lookup!$AB$2)*VLOOKUP($C190,Model!$A$2:$E$22,5,FALSE)*VLOOKUP($C190,Model!$A$2:$Q$22,17,FALSE)</f>
        <v>#N/A</v>
      </c>
      <c r="AM190" s="503" t="e">
        <f>(VLOOKUP($P190,Lookup!$T$4:$U$8,2,FALSE)/Lookup!$T$2)*VLOOKUP($C190,Model!$A$2:$E$22,5,FALSE)*VLOOKUP($C190,Model!$A$2:$R$22,18,FALSE)</f>
        <v>#N/A</v>
      </c>
      <c r="AN190" s="503" t="e">
        <f>(VLOOKUP($Q190,Lookup!$AD$4:$AE$13,2,FALSE)/Lookup!$AD$2)*VLOOKUP($C190,Model!$A$2:$E$22,5,FALSE)*VLOOKUP($C190,Model!$A$2:$S$22,19,FALSE)</f>
        <v>#N/A</v>
      </c>
      <c r="AO190" s="503" t="e">
        <f>(VLOOKUP($R190,Lookup!$AF$4:$AG$8,2,FALSE)/Lookup!$AF$2)*VLOOKUP($C190,Model!$A$2:$E$22,5,FALSE)*VLOOKUP($C190,Model!$A$2:$T$22,20,FALSE)</f>
        <v>#N/A</v>
      </c>
      <c r="AP190" s="503" t="e">
        <f>(VLOOKUP($S190,Lookup!$AH$4:$AI$9,2,FALSE)/Lookup!$AH$2)*VLOOKUP($C190,Model!$A$2:$E$22,5,FALSE)*VLOOKUP($C190,Model!$A$2:$U$22,21,FALSE)</f>
        <v>#N/A</v>
      </c>
      <c r="AQ190" s="503" t="e">
        <f>(VLOOKUP($T190,Lookup!$AJ$4:$AK$12,2,FALSE)/Lookup!$AJ$2)*VLOOKUP($C190,Model!$A$2:$E$22,5,FALSE)*VLOOKUP($C190,Model!$A$2:$V$22,22,FALSE)</f>
        <v>#N/A</v>
      </c>
    </row>
    <row r="191" spans="1:43" x14ac:dyDescent="0.25">
      <c r="A191" s="69"/>
      <c r="B191" s="69"/>
      <c r="C191" s="69"/>
      <c r="D191" s="69"/>
      <c r="E191" s="69"/>
      <c r="F191" s="69"/>
      <c r="G191" s="69"/>
      <c r="H191" s="69"/>
      <c r="I191" s="70"/>
      <c r="J191" s="69"/>
      <c r="K191" s="69"/>
      <c r="L191" s="69"/>
      <c r="M191" s="69"/>
      <c r="N191" s="69"/>
      <c r="O191" s="72"/>
      <c r="P191" s="69"/>
      <c r="Q191" s="69"/>
      <c r="R191" s="69"/>
      <c r="S191" s="69"/>
      <c r="T191" s="69"/>
      <c r="U191" s="503">
        <f t="shared" ca="1" si="6"/>
        <v>0</v>
      </c>
      <c r="V191" s="508">
        <f t="shared" ca="1" si="5"/>
        <v>0</v>
      </c>
      <c r="W191" s="506"/>
      <c r="X191" s="506"/>
      <c r="Y191" s="506"/>
      <c r="Z191" s="502" t="e">
        <f>VLOOKUP($C191,Model!$A$2:$D$22,2,FALSE)</f>
        <v>#N/A</v>
      </c>
      <c r="AA191" s="503" t="e">
        <f>(VLOOKUP($D191,Lookup!$C$4:$D$36,2,FALSE)/Lookup!$C$2)*VLOOKUP($C191,Model!$A$2:$E$22,5,FALSE)*VLOOKUP($C191,Model!$A$2:$G$22,7,FALSE)</f>
        <v>#N/A</v>
      </c>
      <c r="AB191" s="503" t="e">
        <f>(VLOOKUP($E191,Lookup!$F$4:$G$8,2,FALSE)/Lookup!$F$2)*VLOOKUP($C191,Model!$A$2:$E$22,5,FALSE)*VLOOKUP($C191,Model!$A$2:$H$22,8,FALSE)</f>
        <v>#N/A</v>
      </c>
      <c r="AC191" s="503" t="e">
        <f>(VLOOKUP($F191,Lookup!$H$4:$I$26,2,FALSE)/Lookup!$H$2)*VLOOKUP($C191,Model!$A$2:$E$22,5,FALSE)*VLOOKUP($C191,Model!$A$2:$I$22,9,FALSE)</f>
        <v>#N/A</v>
      </c>
      <c r="AD191" s="503" t="e">
        <f>(VLOOKUP($G191,Lookup!$J$4:$K$34,2,FALSE)/Lookup!$J$2)*VLOOKUP($C191,Model!$A$2:$E$22,5,FALSE)*VLOOKUP($C191,Model!$A$2:$J$22,10,FALSE)</f>
        <v>#N/A</v>
      </c>
      <c r="AE191" s="503" t="e">
        <f>(VLOOKUP($H191,Lookup!$L$4:$M$15,2,FALSE)/Lookup!$L$2)*VLOOKUP($C191,Model!$A$2:$E$22,5,FALSE)*VLOOKUP($C191,Model!$A$2:$K$22,11,FALSE)</f>
        <v>#N/A</v>
      </c>
      <c r="AF191" s="503" t="e">
        <f ca="1">_xlfn.SWITCH(VLOOKUP($C191,Model!$A$2:$F$22,6,FALSE),8,(VLOOKUP($I191,Lookup!$N$17:$O$24,2,FALSE)/Lookup!$L$2)*VLOOKUP($C191,Model!$A$2:$E$22,5,FALSE)*VLOOKUP($C191,Model!$A$2:$K$22,11,FALSE),(VLOOKUP($I191,Lookup!$N$4:$O$15,2,FALSE)/Lookup!$L$2)*VLOOKUP($C191,Model!$A$2:$E$22,5,FALSE)*VLOOKUP($C191,Model!$A$2:$K$22,11,FALSE))</f>
        <v>#NAME?</v>
      </c>
      <c r="AG191" s="503" t="e">
        <f>(VLOOKUP($J191,Lookup!$P$4:$Q$15,2,FALSE)/Lookup!$P$2)*VLOOKUP($C191,Model!$A$2:$E$22,5,FALSE)*VLOOKUP($C191,Model!$A$2:$L$22,12,FALSE)</f>
        <v>#N/A</v>
      </c>
      <c r="AH191" s="503" t="e">
        <f ca="1">_xlfn.SWITCH(VLOOKUP($C191,Model!$A$2:$F$22,6,FALSE),8,(VLOOKUP($K191,Lookup!$R$15:$S$23,2,FALSE)/Lookup!$R$2)*VLOOKUP($C191,Model!$A$2:$E$22,5,FALSE)*VLOOKUP($C191,Model!$A$2:$M$22,13,FALSE),(VLOOKUP($K191,Lookup!$R$4:$S$12,2,FALSE)/Lookup!$R$2)*VLOOKUP($C191,Model!$A$2:$E$22,5,FALSE)*VLOOKUP($C191,Model!$A$2:$M$22,13,FALSE))</f>
        <v>#NAME?</v>
      </c>
      <c r="AI191" s="503" t="e">
        <f>(VLOOKUP($L191,Lookup!$V$4:$W$12,2,FALSE)/Lookup!$V$2)*VLOOKUP($C191,Model!$A$2:$E$22,5,FALSE)*VLOOKUP($C191,Model!$A$2:$N$22,14,FALSE)</f>
        <v>#N/A</v>
      </c>
      <c r="AJ191" s="503" t="e">
        <f>(VLOOKUP($M191,Lookup!$X$4:$Y$10,2,FALSE)/Lookup!$X$2)*VLOOKUP($C191,Model!$A$2:$E$22,5,FALSE)*VLOOKUP($C191,Model!$A$2:$O$22,15,FALSE)</f>
        <v>#N/A</v>
      </c>
      <c r="AK191" s="503" t="e">
        <f>(VLOOKUP($N191,Lookup!$Z$4:$AA$13,2,FALSE)/Lookup!$Z$2)*VLOOKUP($C191,Model!$A$2:$E$22,5,FALSE)*VLOOKUP($C191,Model!$A$2:$P$22,16,FALSE)</f>
        <v>#N/A</v>
      </c>
      <c r="AL191" s="503" t="e">
        <f>(VLOOKUP($O191,Lookup!$AB$4:$AC$13,2,FALSE)/Lookup!$AB$2)*VLOOKUP($C191,Model!$A$2:$E$22,5,FALSE)*VLOOKUP($C191,Model!$A$2:$Q$22,17,FALSE)</f>
        <v>#N/A</v>
      </c>
      <c r="AM191" s="503" t="e">
        <f>(VLOOKUP($P191,Lookup!$T$4:$U$8,2,FALSE)/Lookup!$T$2)*VLOOKUP($C191,Model!$A$2:$E$22,5,FALSE)*VLOOKUP($C191,Model!$A$2:$R$22,18,FALSE)</f>
        <v>#N/A</v>
      </c>
      <c r="AN191" s="503" t="e">
        <f>(VLOOKUP($Q191,Lookup!$AD$4:$AE$13,2,FALSE)/Lookup!$AD$2)*VLOOKUP($C191,Model!$A$2:$E$22,5,FALSE)*VLOOKUP($C191,Model!$A$2:$S$22,19,FALSE)</f>
        <v>#N/A</v>
      </c>
      <c r="AO191" s="503" t="e">
        <f>(VLOOKUP($R191,Lookup!$AF$4:$AG$8,2,FALSE)/Lookup!$AF$2)*VLOOKUP($C191,Model!$A$2:$E$22,5,FALSE)*VLOOKUP($C191,Model!$A$2:$T$22,20,FALSE)</f>
        <v>#N/A</v>
      </c>
      <c r="AP191" s="503" t="e">
        <f>(VLOOKUP($S191,Lookup!$AH$4:$AI$9,2,FALSE)/Lookup!$AH$2)*VLOOKUP($C191,Model!$A$2:$E$22,5,FALSE)*VLOOKUP($C191,Model!$A$2:$U$22,21,FALSE)</f>
        <v>#N/A</v>
      </c>
      <c r="AQ191" s="503" t="e">
        <f>(VLOOKUP($T191,Lookup!$AJ$4:$AK$12,2,FALSE)/Lookup!$AJ$2)*VLOOKUP($C191,Model!$A$2:$E$22,5,FALSE)*VLOOKUP($C191,Model!$A$2:$V$22,22,FALSE)</f>
        <v>#N/A</v>
      </c>
    </row>
    <row r="192" spans="1:43" x14ac:dyDescent="0.25">
      <c r="A192" s="69"/>
      <c r="B192" s="69"/>
      <c r="C192" s="69"/>
      <c r="D192" s="69"/>
      <c r="E192" s="69"/>
      <c r="F192" s="69"/>
      <c r="G192" s="69"/>
      <c r="H192" s="69"/>
      <c r="I192" s="70"/>
      <c r="J192" s="69"/>
      <c r="K192" s="69"/>
      <c r="L192" s="69"/>
      <c r="M192" s="69"/>
      <c r="N192" s="69"/>
      <c r="O192" s="72"/>
      <c r="P192" s="69"/>
      <c r="Q192" s="69"/>
      <c r="R192" s="69"/>
      <c r="S192" s="69"/>
      <c r="T192" s="69"/>
      <c r="U192" s="503">
        <f t="shared" ca="1" si="6"/>
        <v>0</v>
      </c>
      <c r="V192" s="508">
        <f t="shared" ca="1" si="5"/>
        <v>0</v>
      </c>
      <c r="W192" s="506"/>
      <c r="X192" s="506"/>
      <c r="Y192" s="506"/>
      <c r="Z192" s="502" t="e">
        <f>VLOOKUP($C192,Model!$A$2:$D$22,2,FALSE)</f>
        <v>#N/A</v>
      </c>
      <c r="AA192" s="503" t="e">
        <f>(VLOOKUP($D192,Lookup!$C$4:$D$36,2,FALSE)/Lookup!$C$2)*VLOOKUP($C192,Model!$A$2:$E$22,5,FALSE)*VLOOKUP($C192,Model!$A$2:$G$22,7,FALSE)</f>
        <v>#N/A</v>
      </c>
      <c r="AB192" s="503" t="e">
        <f>(VLOOKUP($E192,Lookup!$F$4:$G$8,2,FALSE)/Lookup!$F$2)*VLOOKUP($C192,Model!$A$2:$E$22,5,FALSE)*VLOOKUP($C192,Model!$A$2:$H$22,8,FALSE)</f>
        <v>#N/A</v>
      </c>
      <c r="AC192" s="503" t="e">
        <f>(VLOOKUP($F192,Lookup!$H$4:$I$26,2,FALSE)/Lookup!$H$2)*VLOOKUP($C192,Model!$A$2:$E$22,5,FALSE)*VLOOKUP($C192,Model!$A$2:$I$22,9,FALSE)</f>
        <v>#N/A</v>
      </c>
      <c r="AD192" s="503" t="e">
        <f>(VLOOKUP($G192,Lookup!$J$4:$K$34,2,FALSE)/Lookup!$J$2)*VLOOKUP($C192,Model!$A$2:$E$22,5,FALSE)*VLOOKUP($C192,Model!$A$2:$J$22,10,FALSE)</f>
        <v>#N/A</v>
      </c>
      <c r="AE192" s="503" t="e">
        <f>(VLOOKUP($H192,Lookup!$L$4:$M$15,2,FALSE)/Lookup!$L$2)*VLOOKUP($C192,Model!$A$2:$E$22,5,FALSE)*VLOOKUP($C192,Model!$A$2:$K$22,11,FALSE)</f>
        <v>#N/A</v>
      </c>
      <c r="AF192" s="503" t="e">
        <f ca="1">_xlfn.SWITCH(VLOOKUP($C192,Model!$A$2:$F$22,6,FALSE),8,(VLOOKUP($I192,Lookup!$N$17:$O$24,2,FALSE)/Lookup!$L$2)*VLOOKUP($C192,Model!$A$2:$E$22,5,FALSE)*VLOOKUP($C192,Model!$A$2:$K$22,11,FALSE),(VLOOKUP($I192,Lookup!$N$4:$O$15,2,FALSE)/Lookup!$L$2)*VLOOKUP($C192,Model!$A$2:$E$22,5,FALSE)*VLOOKUP($C192,Model!$A$2:$K$22,11,FALSE))</f>
        <v>#NAME?</v>
      </c>
      <c r="AG192" s="503" t="e">
        <f>(VLOOKUP($J192,Lookup!$P$4:$Q$15,2,FALSE)/Lookup!$P$2)*VLOOKUP($C192,Model!$A$2:$E$22,5,FALSE)*VLOOKUP($C192,Model!$A$2:$L$22,12,FALSE)</f>
        <v>#N/A</v>
      </c>
      <c r="AH192" s="503" t="e">
        <f ca="1">_xlfn.SWITCH(VLOOKUP($C192,Model!$A$2:$F$22,6,FALSE),8,(VLOOKUP($K192,Lookup!$R$15:$S$23,2,FALSE)/Lookup!$R$2)*VLOOKUP($C192,Model!$A$2:$E$22,5,FALSE)*VLOOKUP($C192,Model!$A$2:$M$22,13,FALSE),(VLOOKUP($K192,Lookup!$R$4:$S$12,2,FALSE)/Lookup!$R$2)*VLOOKUP($C192,Model!$A$2:$E$22,5,FALSE)*VLOOKUP($C192,Model!$A$2:$M$22,13,FALSE))</f>
        <v>#NAME?</v>
      </c>
      <c r="AI192" s="503" t="e">
        <f>(VLOOKUP($L192,Lookup!$V$4:$W$12,2,FALSE)/Lookup!$V$2)*VLOOKUP($C192,Model!$A$2:$E$22,5,FALSE)*VLOOKUP($C192,Model!$A$2:$N$22,14,FALSE)</f>
        <v>#N/A</v>
      </c>
      <c r="AJ192" s="503" t="e">
        <f>(VLOOKUP($M192,Lookup!$X$4:$Y$10,2,FALSE)/Lookup!$X$2)*VLOOKUP($C192,Model!$A$2:$E$22,5,FALSE)*VLOOKUP($C192,Model!$A$2:$O$22,15,FALSE)</f>
        <v>#N/A</v>
      </c>
      <c r="AK192" s="503" t="e">
        <f>(VLOOKUP($N192,Lookup!$Z$4:$AA$13,2,FALSE)/Lookup!$Z$2)*VLOOKUP($C192,Model!$A$2:$E$22,5,FALSE)*VLOOKUP($C192,Model!$A$2:$P$22,16,FALSE)</f>
        <v>#N/A</v>
      </c>
      <c r="AL192" s="503" t="e">
        <f>(VLOOKUP($O192,Lookup!$AB$4:$AC$13,2,FALSE)/Lookup!$AB$2)*VLOOKUP($C192,Model!$A$2:$E$22,5,FALSE)*VLOOKUP($C192,Model!$A$2:$Q$22,17,FALSE)</f>
        <v>#N/A</v>
      </c>
      <c r="AM192" s="503" t="e">
        <f>(VLOOKUP($P192,Lookup!$T$4:$U$8,2,FALSE)/Lookup!$T$2)*VLOOKUP($C192,Model!$A$2:$E$22,5,FALSE)*VLOOKUP($C192,Model!$A$2:$R$22,18,FALSE)</f>
        <v>#N/A</v>
      </c>
      <c r="AN192" s="503" t="e">
        <f>(VLOOKUP($Q192,Lookup!$AD$4:$AE$13,2,FALSE)/Lookup!$AD$2)*VLOOKUP($C192,Model!$A$2:$E$22,5,FALSE)*VLOOKUP($C192,Model!$A$2:$S$22,19,FALSE)</f>
        <v>#N/A</v>
      </c>
      <c r="AO192" s="503" t="e">
        <f>(VLOOKUP($R192,Lookup!$AF$4:$AG$8,2,FALSE)/Lookup!$AF$2)*VLOOKUP($C192,Model!$A$2:$E$22,5,FALSE)*VLOOKUP($C192,Model!$A$2:$T$22,20,FALSE)</f>
        <v>#N/A</v>
      </c>
      <c r="AP192" s="503" t="e">
        <f>(VLOOKUP($S192,Lookup!$AH$4:$AI$9,2,FALSE)/Lookup!$AH$2)*VLOOKUP($C192,Model!$A$2:$E$22,5,FALSE)*VLOOKUP($C192,Model!$A$2:$U$22,21,FALSE)</f>
        <v>#N/A</v>
      </c>
      <c r="AQ192" s="503" t="e">
        <f>(VLOOKUP($T192,Lookup!$AJ$4:$AK$12,2,FALSE)/Lookup!$AJ$2)*VLOOKUP($C192,Model!$A$2:$E$22,5,FALSE)*VLOOKUP($C192,Model!$A$2:$V$22,22,FALSE)</f>
        <v>#N/A</v>
      </c>
    </row>
    <row r="193" spans="1:43" x14ac:dyDescent="0.25">
      <c r="A193" s="69"/>
      <c r="B193" s="69"/>
      <c r="C193" s="69"/>
      <c r="D193" s="69"/>
      <c r="E193" s="69"/>
      <c r="F193" s="69"/>
      <c r="G193" s="69"/>
      <c r="H193" s="69"/>
      <c r="I193" s="70"/>
      <c r="J193" s="69"/>
      <c r="K193" s="69"/>
      <c r="L193" s="69"/>
      <c r="M193" s="69"/>
      <c r="N193" s="69"/>
      <c r="O193" s="72"/>
      <c r="P193" s="69"/>
      <c r="Q193" s="69"/>
      <c r="R193" s="69"/>
      <c r="S193" s="69"/>
      <c r="T193" s="69"/>
      <c r="U193" s="503">
        <f t="shared" ca="1" si="6"/>
        <v>0</v>
      </c>
      <c r="V193" s="508">
        <f t="shared" ca="1" si="5"/>
        <v>0</v>
      </c>
      <c r="W193" s="506"/>
      <c r="X193" s="506"/>
      <c r="Y193" s="506"/>
      <c r="Z193" s="502" t="e">
        <f>VLOOKUP($C193,Model!$A$2:$D$22,2,FALSE)</f>
        <v>#N/A</v>
      </c>
      <c r="AA193" s="503" t="e">
        <f>(VLOOKUP($D193,Lookup!$C$4:$D$36,2,FALSE)/Lookup!$C$2)*VLOOKUP($C193,Model!$A$2:$E$22,5,FALSE)*VLOOKUP($C193,Model!$A$2:$G$22,7,FALSE)</f>
        <v>#N/A</v>
      </c>
      <c r="AB193" s="503" t="e">
        <f>(VLOOKUP($E193,Lookup!$F$4:$G$8,2,FALSE)/Lookup!$F$2)*VLOOKUP($C193,Model!$A$2:$E$22,5,FALSE)*VLOOKUP($C193,Model!$A$2:$H$22,8,FALSE)</f>
        <v>#N/A</v>
      </c>
      <c r="AC193" s="503" t="e">
        <f>(VLOOKUP($F193,Lookup!$H$4:$I$26,2,FALSE)/Lookup!$H$2)*VLOOKUP($C193,Model!$A$2:$E$22,5,FALSE)*VLOOKUP($C193,Model!$A$2:$I$22,9,FALSE)</f>
        <v>#N/A</v>
      </c>
      <c r="AD193" s="503" t="e">
        <f>(VLOOKUP($G193,Lookup!$J$4:$K$34,2,FALSE)/Lookup!$J$2)*VLOOKUP($C193,Model!$A$2:$E$22,5,FALSE)*VLOOKUP($C193,Model!$A$2:$J$22,10,FALSE)</f>
        <v>#N/A</v>
      </c>
      <c r="AE193" s="503" t="e">
        <f>(VLOOKUP($H193,Lookup!$L$4:$M$15,2,FALSE)/Lookup!$L$2)*VLOOKUP($C193,Model!$A$2:$E$22,5,FALSE)*VLOOKUP($C193,Model!$A$2:$K$22,11,FALSE)</f>
        <v>#N/A</v>
      </c>
      <c r="AF193" s="503" t="e">
        <f ca="1">_xlfn.SWITCH(VLOOKUP($C193,Model!$A$2:$F$22,6,FALSE),8,(VLOOKUP($I193,Lookup!$N$17:$O$24,2,FALSE)/Lookup!$L$2)*VLOOKUP($C193,Model!$A$2:$E$22,5,FALSE)*VLOOKUP($C193,Model!$A$2:$K$22,11,FALSE),(VLOOKUP($I193,Lookup!$N$4:$O$15,2,FALSE)/Lookup!$L$2)*VLOOKUP($C193,Model!$A$2:$E$22,5,FALSE)*VLOOKUP($C193,Model!$A$2:$K$22,11,FALSE))</f>
        <v>#NAME?</v>
      </c>
      <c r="AG193" s="503" t="e">
        <f>(VLOOKUP($J193,Lookup!$P$4:$Q$15,2,FALSE)/Lookup!$P$2)*VLOOKUP($C193,Model!$A$2:$E$22,5,FALSE)*VLOOKUP($C193,Model!$A$2:$L$22,12,FALSE)</f>
        <v>#N/A</v>
      </c>
      <c r="AH193" s="503" t="e">
        <f ca="1">_xlfn.SWITCH(VLOOKUP($C193,Model!$A$2:$F$22,6,FALSE),8,(VLOOKUP($K193,Lookup!$R$15:$S$23,2,FALSE)/Lookup!$R$2)*VLOOKUP($C193,Model!$A$2:$E$22,5,FALSE)*VLOOKUP($C193,Model!$A$2:$M$22,13,FALSE),(VLOOKUP($K193,Lookup!$R$4:$S$12,2,FALSE)/Lookup!$R$2)*VLOOKUP($C193,Model!$A$2:$E$22,5,FALSE)*VLOOKUP($C193,Model!$A$2:$M$22,13,FALSE))</f>
        <v>#NAME?</v>
      </c>
      <c r="AI193" s="503" t="e">
        <f>(VLOOKUP($L193,Lookup!$V$4:$W$12,2,FALSE)/Lookup!$V$2)*VLOOKUP($C193,Model!$A$2:$E$22,5,FALSE)*VLOOKUP($C193,Model!$A$2:$N$22,14,FALSE)</f>
        <v>#N/A</v>
      </c>
      <c r="AJ193" s="503" t="e">
        <f>(VLOOKUP($M193,Lookup!$X$4:$Y$10,2,FALSE)/Lookup!$X$2)*VLOOKUP($C193,Model!$A$2:$E$22,5,FALSE)*VLOOKUP($C193,Model!$A$2:$O$22,15,FALSE)</f>
        <v>#N/A</v>
      </c>
      <c r="AK193" s="503" t="e">
        <f>(VLOOKUP($N193,Lookup!$Z$4:$AA$13,2,FALSE)/Lookup!$Z$2)*VLOOKUP($C193,Model!$A$2:$E$22,5,FALSE)*VLOOKUP($C193,Model!$A$2:$P$22,16,FALSE)</f>
        <v>#N/A</v>
      </c>
      <c r="AL193" s="503" t="e">
        <f>(VLOOKUP($O193,Lookup!$AB$4:$AC$13,2,FALSE)/Lookup!$AB$2)*VLOOKUP($C193,Model!$A$2:$E$22,5,FALSE)*VLOOKUP($C193,Model!$A$2:$Q$22,17,FALSE)</f>
        <v>#N/A</v>
      </c>
      <c r="AM193" s="503" t="e">
        <f>(VLOOKUP($P193,Lookup!$T$4:$U$8,2,FALSE)/Lookup!$T$2)*VLOOKUP($C193,Model!$A$2:$E$22,5,FALSE)*VLOOKUP($C193,Model!$A$2:$R$22,18,FALSE)</f>
        <v>#N/A</v>
      </c>
      <c r="AN193" s="503" t="e">
        <f>(VLOOKUP($Q193,Lookup!$AD$4:$AE$13,2,FALSE)/Lookup!$AD$2)*VLOOKUP($C193,Model!$A$2:$E$22,5,FALSE)*VLOOKUP($C193,Model!$A$2:$S$22,19,FALSE)</f>
        <v>#N/A</v>
      </c>
      <c r="AO193" s="503" t="e">
        <f>(VLOOKUP($R193,Lookup!$AF$4:$AG$8,2,FALSE)/Lookup!$AF$2)*VLOOKUP($C193,Model!$A$2:$E$22,5,FALSE)*VLOOKUP($C193,Model!$A$2:$T$22,20,FALSE)</f>
        <v>#N/A</v>
      </c>
      <c r="AP193" s="503" t="e">
        <f>(VLOOKUP($S193,Lookup!$AH$4:$AI$9,2,FALSE)/Lookup!$AH$2)*VLOOKUP($C193,Model!$A$2:$E$22,5,FALSE)*VLOOKUP($C193,Model!$A$2:$U$22,21,FALSE)</f>
        <v>#N/A</v>
      </c>
      <c r="AQ193" s="503" t="e">
        <f>(VLOOKUP($T193,Lookup!$AJ$4:$AK$12,2,FALSE)/Lookup!$AJ$2)*VLOOKUP($C193,Model!$A$2:$E$22,5,FALSE)*VLOOKUP($C193,Model!$A$2:$V$22,22,FALSE)</f>
        <v>#N/A</v>
      </c>
    </row>
    <row r="194" spans="1:43" x14ac:dyDescent="0.25">
      <c r="A194" s="69"/>
      <c r="B194" s="69"/>
      <c r="C194" s="69"/>
      <c r="D194" s="69"/>
      <c r="E194" s="69"/>
      <c r="F194" s="69"/>
      <c r="G194" s="69"/>
      <c r="H194" s="69"/>
      <c r="I194" s="70"/>
      <c r="J194" s="69"/>
      <c r="K194" s="69"/>
      <c r="L194" s="69"/>
      <c r="M194" s="69"/>
      <c r="N194" s="69"/>
      <c r="O194" s="72"/>
      <c r="P194" s="69"/>
      <c r="Q194" s="69"/>
      <c r="R194" s="69"/>
      <c r="S194" s="69"/>
      <c r="T194" s="69"/>
      <c r="U194" s="503">
        <f t="shared" ca="1" si="6"/>
        <v>0</v>
      </c>
      <c r="V194" s="508">
        <f t="shared" ca="1" si="5"/>
        <v>0</v>
      </c>
      <c r="W194" s="506"/>
      <c r="X194" s="506"/>
      <c r="Y194" s="506"/>
      <c r="Z194" s="502" t="e">
        <f>VLOOKUP($C194,Model!$A$2:$D$22,2,FALSE)</f>
        <v>#N/A</v>
      </c>
      <c r="AA194" s="503" t="e">
        <f>(VLOOKUP($D194,Lookup!$C$4:$D$36,2,FALSE)/Lookup!$C$2)*VLOOKUP($C194,Model!$A$2:$E$22,5,FALSE)*VLOOKUP($C194,Model!$A$2:$G$22,7,FALSE)</f>
        <v>#N/A</v>
      </c>
      <c r="AB194" s="503" t="e">
        <f>(VLOOKUP($E194,Lookup!$F$4:$G$8,2,FALSE)/Lookup!$F$2)*VLOOKUP($C194,Model!$A$2:$E$22,5,FALSE)*VLOOKUP($C194,Model!$A$2:$H$22,8,FALSE)</f>
        <v>#N/A</v>
      </c>
      <c r="AC194" s="503" t="e">
        <f>(VLOOKUP($F194,Lookup!$H$4:$I$26,2,FALSE)/Lookup!$H$2)*VLOOKUP($C194,Model!$A$2:$E$22,5,FALSE)*VLOOKUP($C194,Model!$A$2:$I$22,9,FALSE)</f>
        <v>#N/A</v>
      </c>
      <c r="AD194" s="503" t="e">
        <f>(VLOOKUP($G194,Lookup!$J$4:$K$34,2,FALSE)/Lookup!$J$2)*VLOOKUP($C194,Model!$A$2:$E$22,5,FALSE)*VLOOKUP($C194,Model!$A$2:$J$22,10,FALSE)</f>
        <v>#N/A</v>
      </c>
      <c r="AE194" s="503" t="e">
        <f>(VLOOKUP($H194,Lookup!$L$4:$M$15,2,FALSE)/Lookup!$L$2)*VLOOKUP($C194,Model!$A$2:$E$22,5,FALSE)*VLOOKUP($C194,Model!$A$2:$K$22,11,FALSE)</f>
        <v>#N/A</v>
      </c>
      <c r="AF194" s="503" t="e">
        <f ca="1">_xlfn.SWITCH(VLOOKUP($C194,Model!$A$2:$F$22,6,FALSE),8,(VLOOKUP($I194,Lookup!$N$17:$O$24,2,FALSE)/Lookup!$L$2)*VLOOKUP($C194,Model!$A$2:$E$22,5,FALSE)*VLOOKUP($C194,Model!$A$2:$K$22,11,FALSE),(VLOOKUP($I194,Lookup!$N$4:$O$15,2,FALSE)/Lookup!$L$2)*VLOOKUP($C194,Model!$A$2:$E$22,5,FALSE)*VLOOKUP($C194,Model!$A$2:$K$22,11,FALSE))</f>
        <v>#NAME?</v>
      </c>
      <c r="AG194" s="503" t="e">
        <f>(VLOOKUP($J194,Lookup!$P$4:$Q$15,2,FALSE)/Lookup!$P$2)*VLOOKUP($C194,Model!$A$2:$E$22,5,FALSE)*VLOOKUP($C194,Model!$A$2:$L$22,12,FALSE)</f>
        <v>#N/A</v>
      </c>
      <c r="AH194" s="503" t="e">
        <f ca="1">_xlfn.SWITCH(VLOOKUP($C194,Model!$A$2:$F$22,6,FALSE),8,(VLOOKUP($K194,Lookup!$R$15:$S$23,2,FALSE)/Lookup!$R$2)*VLOOKUP($C194,Model!$A$2:$E$22,5,FALSE)*VLOOKUP($C194,Model!$A$2:$M$22,13,FALSE),(VLOOKUP($K194,Lookup!$R$4:$S$12,2,FALSE)/Lookup!$R$2)*VLOOKUP($C194,Model!$A$2:$E$22,5,FALSE)*VLOOKUP($C194,Model!$A$2:$M$22,13,FALSE))</f>
        <v>#NAME?</v>
      </c>
      <c r="AI194" s="503" t="e">
        <f>(VLOOKUP($L194,Lookup!$V$4:$W$12,2,FALSE)/Lookup!$V$2)*VLOOKUP($C194,Model!$A$2:$E$22,5,FALSE)*VLOOKUP($C194,Model!$A$2:$N$22,14,FALSE)</f>
        <v>#N/A</v>
      </c>
      <c r="AJ194" s="503" t="e">
        <f>(VLOOKUP($M194,Lookup!$X$4:$Y$10,2,FALSE)/Lookup!$X$2)*VLOOKUP($C194,Model!$A$2:$E$22,5,FALSE)*VLOOKUP($C194,Model!$A$2:$O$22,15,FALSE)</f>
        <v>#N/A</v>
      </c>
      <c r="AK194" s="503" t="e">
        <f>(VLOOKUP($N194,Lookup!$Z$4:$AA$13,2,FALSE)/Lookup!$Z$2)*VLOOKUP($C194,Model!$A$2:$E$22,5,FALSE)*VLOOKUP($C194,Model!$A$2:$P$22,16,FALSE)</f>
        <v>#N/A</v>
      </c>
      <c r="AL194" s="503" t="e">
        <f>(VLOOKUP($O194,Lookup!$AB$4:$AC$13,2,FALSE)/Lookup!$AB$2)*VLOOKUP($C194,Model!$A$2:$E$22,5,FALSE)*VLOOKUP($C194,Model!$A$2:$Q$22,17,FALSE)</f>
        <v>#N/A</v>
      </c>
      <c r="AM194" s="503" t="e">
        <f>(VLOOKUP($P194,Lookup!$T$4:$U$8,2,FALSE)/Lookup!$T$2)*VLOOKUP($C194,Model!$A$2:$E$22,5,FALSE)*VLOOKUP($C194,Model!$A$2:$R$22,18,FALSE)</f>
        <v>#N/A</v>
      </c>
      <c r="AN194" s="503" t="e">
        <f>(VLOOKUP($Q194,Lookup!$AD$4:$AE$13,2,FALSE)/Lookup!$AD$2)*VLOOKUP($C194,Model!$A$2:$E$22,5,FALSE)*VLOOKUP($C194,Model!$A$2:$S$22,19,FALSE)</f>
        <v>#N/A</v>
      </c>
      <c r="AO194" s="503" t="e">
        <f>(VLOOKUP($R194,Lookup!$AF$4:$AG$8,2,FALSE)/Lookup!$AF$2)*VLOOKUP($C194,Model!$A$2:$E$22,5,FALSE)*VLOOKUP($C194,Model!$A$2:$T$22,20,FALSE)</f>
        <v>#N/A</v>
      </c>
      <c r="AP194" s="503" t="e">
        <f>(VLOOKUP($S194,Lookup!$AH$4:$AI$9,2,FALSE)/Lookup!$AH$2)*VLOOKUP($C194,Model!$A$2:$E$22,5,FALSE)*VLOOKUP($C194,Model!$A$2:$U$22,21,FALSE)</f>
        <v>#N/A</v>
      </c>
      <c r="AQ194" s="503" t="e">
        <f>(VLOOKUP($T194,Lookup!$AJ$4:$AK$12,2,FALSE)/Lookup!$AJ$2)*VLOOKUP($C194,Model!$A$2:$E$22,5,FALSE)*VLOOKUP($C194,Model!$A$2:$V$22,22,FALSE)</f>
        <v>#N/A</v>
      </c>
    </row>
    <row r="195" spans="1:43" x14ac:dyDescent="0.25">
      <c r="A195" s="69"/>
      <c r="B195" s="69"/>
      <c r="C195" s="69"/>
      <c r="D195" s="69"/>
      <c r="E195" s="69"/>
      <c r="F195" s="69"/>
      <c r="G195" s="69"/>
      <c r="H195" s="69"/>
      <c r="I195" s="70"/>
      <c r="J195" s="69"/>
      <c r="K195" s="69"/>
      <c r="L195" s="69"/>
      <c r="M195" s="69"/>
      <c r="N195" s="69"/>
      <c r="O195" s="72"/>
      <c r="P195" s="69"/>
      <c r="Q195" s="69"/>
      <c r="R195" s="69"/>
      <c r="S195" s="69"/>
      <c r="T195" s="69"/>
      <c r="U195" s="503">
        <f t="shared" ca="1" si="6"/>
        <v>0</v>
      </c>
      <c r="V195" s="508">
        <f t="shared" ref="V195:V200" ca="1" si="7">IFERROR(Z195*U195,0)</f>
        <v>0</v>
      </c>
      <c r="W195" s="506"/>
      <c r="X195" s="506"/>
      <c r="Y195" s="506"/>
      <c r="Z195" s="502" t="e">
        <f>VLOOKUP($C195,Model!$A$2:$D$22,2,FALSE)</f>
        <v>#N/A</v>
      </c>
      <c r="AA195" s="503" t="e">
        <f>(VLOOKUP($D195,Lookup!$C$4:$D$36,2,FALSE)/Lookup!$C$2)*VLOOKUP($C195,Model!$A$2:$E$22,5,FALSE)*VLOOKUP($C195,Model!$A$2:$G$22,7,FALSE)</f>
        <v>#N/A</v>
      </c>
      <c r="AB195" s="503" t="e">
        <f>(VLOOKUP($E195,Lookup!$F$4:$G$8,2,FALSE)/Lookup!$F$2)*VLOOKUP($C195,Model!$A$2:$E$22,5,FALSE)*VLOOKUP($C195,Model!$A$2:$H$22,8,FALSE)</f>
        <v>#N/A</v>
      </c>
      <c r="AC195" s="503" t="e">
        <f>(VLOOKUP($F195,Lookup!$H$4:$I$26,2,FALSE)/Lookup!$H$2)*VLOOKUP($C195,Model!$A$2:$E$22,5,FALSE)*VLOOKUP($C195,Model!$A$2:$I$22,9,FALSE)</f>
        <v>#N/A</v>
      </c>
      <c r="AD195" s="503" t="e">
        <f>(VLOOKUP($G195,Lookup!$J$4:$K$34,2,FALSE)/Lookup!$J$2)*VLOOKUP($C195,Model!$A$2:$E$22,5,FALSE)*VLOOKUP($C195,Model!$A$2:$J$22,10,FALSE)</f>
        <v>#N/A</v>
      </c>
      <c r="AE195" s="503" t="e">
        <f>(VLOOKUP($H195,Lookup!$L$4:$M$15,2,FALSE)/Lookup!$L$2)*VLOOKUP($C195,Model!$A$2:$E$22,5,FALSE)*VLOOKUP($C195,Model!$A$2:$K$22,11,FALSE)</f>
        <v>#N/A</v>
      </c>
      <c r="AF195" s="503" t="e">
        <f ca="1">_xlfn.SWITCH(VLOOKUP($C195,Model!$A$2:$F$22,6,FALSE),8,(VLOOKUP($I195,Lookup!$N$17:$O$24,2,FALSE)/Lookup!$L$2)*VLOOKUP($C195,Model!$A$2:$E$22,5,FALSE)*VLOOKUP($C195,Model!$A$2:$K$22,11,FALSE),(VLOOKUP($I195,Lookup!$N$4:$O$15,2,FALSE)/Lookup!$L$2)*VLOOKUP($C195,Model!$A$2:$E$22,5,FALSE)*VLOOKUP($C195,Model!$A$2:$K$22,11,FALSE))</f>
        <v>#NAME?</v>
      </c>
      <c r="AG195" s="503" t="e">
        <f>(VLOOKUP($J195,Lookup!$P$4:$Q$15,2,FALSE)/Lookup!$P$2)*VLOOKUP($C195,Model!$A$2:$E$22,5,FALSE)*VLOOKUP($C195,Model!$A$2:$L$22,12,FALSE)</f>
        <v>#N/A</v>
      </c>
      <c r="AH195" s="503" t="e">
        <f ca="1">_xlfn.SWITCH(VLOOKUP($C195,Model!$A$2:$F$22,6,FALSE),8,(VLOOKUP($K195,Lookup!$R$15:$S$23,2,FALSE)/Lookup!$R$2)*VLOOKUP($C195,Model!$A$2:$E$22,5,FALSE)*VLOOKUP($C195,Model!$A$2:$M$22,13,FALSE),(VLOOKUP($K195,Lookup!$R$4:$S$12,2,FALSE)/Lookup!$R$2)*VLOOKUP($C195,Model!$A$2:$E$22,5,FALSE)*VLOOKUP($C195,Model!$A$2:$M$22,13,FALSE))</f>
        <v>#NAME?</v>
      </c>
      <c r="AI195" s="503" t="e">
        <f>(VLOOKUP($L195,Lookup!$V$4:$W$12,2,FALSE)/Lookup!$V$2)*VLOOKUP($C195,Model!$A$2:$E$22,5,FALSE)*VLOOKUP($C195,Model!$A$2:$N$22,14,FALSE)</f>
        <v>#N/A</v>
      </c>
      <c r="AJ195" s="503" t="e">
        <f>(VLOOKUP($M195,Lookup!$X$4:$Y$10,2,FALSE)/Lookup!$X$2)*VLOOKUP($C195,Model!$A$2:$E$22,5,FALSE)*VLOOKUP($C195,Model!$A$2:$O$22,15,FALSE)</f>
        <v>#N/A</v>
      </c>
      <c r="AK195" s="503" t="e">
        <f>(VLOOKUP($N195,Lookup!$Z$4:$AA$13,2,FALSE)/Lookup!$Z$2)*VLOOKUP($C195,Model!$A$2:$E$22,5,FALSE)*VLOOKUP($C195,Model!$A$2:$P$22,16,FALSE)</f>
        <v>#N/A</v>
      </c>
      <c r="AL195" s="503" t="e">
        <f>(VLOOKUP($O195,Lookup!$AB$4:$AC$13,2,FALSE)/Lookup!$AB$2)*VLOOKUP($C195,Model!$A$2:$E$22,5,FALSE)*VLOOKUP($C195,Model!$A$2:$Q$22,17,FALSE)</f>
        <v>#N/A</v>
      </c>
      <c r="AM195" s="503" t="e">
        <f>(VLOOKUP($P195,Lookup!$T$4:$U$8,2,FALSE)/Lookup!$T$2)*VLOOKUP($C195,Model!$A$2:$E$22,5,FALSE)*VLOOKUP($C195,Model!$A$2:$R$22,18,FALSE)</f>
        <v>#N/A</v>
      </c>
      <c r="AN195" s="503" t="e">
        <f>(VLOOKUP($Q195,Lookup!$AD$4:$AE$13,2,FALSE)/Lookup!$AD$2)*VLOOKUP($C195,Model!$A$2:$E$22,5,FALSE)*VLOOKUP($C195,Model!$A$2:$S$22,19,FALSE)</f>
        <v>#N/A</v>
      </c>
      <c r="AO195" s="503" t="e">
        <f>(VLOOKUP($R195,Lookup!$AF$4:$AG$8,2,FALSE)/Lookup!$AF$2)*VLOOKUP($C195,Model!$A$2:$E$22,5,FALSE)*VLOOKUP($C195,Model!$A$2:$T$22,20,FALSE)</f>
        <v>#N/A</v>
      </c>
      <c r="AP195" s="503" t="e">
        <f>(VLOOKUP($S195,Lookup!$AH$4:$AI$9,2,FALSE)/Lookup!$AH$2)*VLOOKUP($C195,Model!$A$2:$E$22,5,FALSE)*VLOOKUP($C195,Model!$A$2:$U$22,21,FALSE)</f>
        <v>#N/A</v>
      </c>
      <c r="AQ195" s="503" t="e">
        <f>(VLOOKUP($T195,Lookup!$AJ$4:$AK$12,2,FALSE)/Lookup!$AJ$2)*VLOOKUP($C195,Model!$A$2:$E$22,5,FALSE)*VLOOKUP($C195,Model!$A$2:$V$22,22,FALSE)</f>
        <v>#N/A</v>
      </c>
    </row>
    <row r="196" spans="1:43" x14ac:dyDescent="0.25">
      <c r="A196" s="69"/>
      <c r="B196" s="69"/>
      <c r="C196" s="69"/>
      <c r="D196" s="69"/>
      <c r="E196" s="69"/>
      <c r="F196" s="69"/>
      <c r="G196" s="69"/>
      <c r="H196" s="69"/>
      <c r="I196" s="70"/>
      <c r="J196" s="69"/>
      <c r="K196" s="69"/>
      <c r="L196" s="69"/>
      <c r="M196" s="69"/>
      <c r="N196" s="69"/>
      <c r="O196" s="72"/>
      <c r="P196" s="69"/>
      <c r="Q196" s="69"/>
      <c r="R196" s="69"/>
      <c r="S196" s="69"/>
      <c r="T196" s="69"/>
      <c r="U196" s="503">
        <f t="shared" ca="1" si="6"/>
        <v>0</v>
      </c>
      <c r="V196" s="508">
        <f t="shared" ca="1" si="7"/>
        <v>0</v>
      </c>
      <c r="W196" s="506"/>
      <c r="X196" s="506"/>
      <c r="Y196" s="506"/>
      <c r="Z196" s="502" t="e">
        <f>VLOOKUP($C196,Model!$A$2:$D$22,2,FALSE)</f>
        <v>#N/A</v>
      </c>
      <c r="AA196" s="503" t="e">
        <f>(VLOOKUP($D196,Lookup!$C$4:$D$36,2,FALSE)/Lookup!$C$2)*VLOOKUP($C196,Model!$A$2:$E$22,5,FALSE)*VLOOKUP($C196,Model!$A$2:$G$22,7,FALSE)</f>
        <v>#N/A</v>
      </c>
      <c r="AB196" s="503" t="e">
        <f>(VLOOKUP($E196,Lookup!$F$4:$G$8,2,FALSE)/Lookup!$F$2)*VLOOKUP($C196,Model!$A$2:$E$22,5,FALSE)*VLOOKUP($C196,Model!$A$2:$H$22,8,FALSE)</f>
        <v>#N/A</v>
      </c>
      <c r="AC196" s="503" t="e">
        <f>(VLOOKUP($F196,Lookup!$H$4:$I$26,2,FALSE)/Lookup!$H$2)*VLOOKUP($C196,Model!$A$2:$E$22,5,FALSE)*VLOOKUP($C196,Model!$A$2:$I$22,9,FALSE)</f>
        <v>#N/A</v>
      </c>
      <c r="AD196" s="503" t="e">
        <f>(VLOOKUP($G196,Lookup!$J$4:$K$34,2,FALSE)/Lookup!$J$2)*VLOOKUP($C196,Model!$A$2:$E$22,5,FALSE)*VLOOKUP($C196,Model!$A$2:$J$22,10,FALSE)</f>
        <v>#N/A</v>
      </c>
      <c r="AE196" s="503" t="e">
        <f>(VLOOKUP($H196,Lookup!$L$4:$M$15,2,FALSE)/Lookup!$L$2)*VLOOKUP($C196,Model!$A$2:$E$22,5,FALSE)*VLOOKUP($C196,Model!$A$2:$K$22,11,FALSE)</f>
        <v>#N/A</v>
      </c>
      <c r="AF196" s="503" t="e">
        <f ca="1">_xlfn.SWITCH(VLOOKUP($C196,Model!$A$2:$F$22,6,FALSE),8,(VLOOKUP($I196,Lookup!$N$17:$O$24,2,FALSE)/Lookup!$L$2)*VLOOKUP($C196,Model!$A$2:$E$22,5,FALSE)*VLOOKUP($C196,Model!$A$2:$K$22,11,FALSE),(VLOOKUP($I196,Lookup!$N$4:$O$15,2,FALSE)/Lookup!$L$2)*VLOOKUP($C196,Model!$A$2:$E$22,5,FALSE)*VLOOKUP($C196,Model!$A$2:$K$22,11,FALSE))</f>
        <v>#NAME?</v>
      </c>
      <c r="AG196" s="503" t="e">
        <f>(VLOOKUP($J196,Lookup!$P$4:$Q$15,2,FALSE)/Lookup!$P$2)*VLOOKUP($C196,Model!$A$2:$E$22,5,FALSE)*VLOOKUP($C196,Model!$A$2:$L$22,12,FALSE)</f>
        <v>#N/A</v>
      </c>
      <c r="AH196" s="503" t="e">
        <f ca="1">_xlfn.SWITCH(VLOOKUP($C196,Model!$A$2:$F$22,6,FALSE),8,(VLOOKUP($K196,Lookup!$R$15:$S$23,2,FALSE)/Lookup!$R$2)*VLOOKUP($C196,Model!$A$2:$E$22,5,FALSE)*VLOOKUP($C196,Model!$A$2:$M$22,13,FALSE),(VLOOKUP($K196,Lookup!$R$4:$S$12,2,FALSE)/Lookup!$R$2)*VLOOKUP($C196,Model!$A$2:$E$22,5,FALSE)*VLOOKUP($C196,Model!$A$2:$M$22,13,FALSE))</f>
        <v>#NAME?</v>
      </c>
      <c r="AI196" s="503" t="e">
        <f>(VLOOKUP($L196,Lookup!$V$4:$W$12,2,FALSE)/Lookup!$V$2)*VLOOKUP($C196,Model!$A$2:$E$22,5,FALSE)*VLOOKUP($C196,Model!$A$2:$N$22,14,FALSE)</f>
        <v>#N/A</v>
      </c>
      <c r="AJ196" s="503" t="e">
        <f>(VLOOKUP($M196,Lookup!$X$4:$Y$10,2,FALSE)/Lookup!$X$2)*VLOOKUP($C196,Model!$A$2:$E$22,5,FALSE)*VLOOKUP($C196,Model!$A$2:$O$22,15,FALSE)</f>
        <v>#N/A</v>
      </c>
      <c r="AK196" s="503" t="e">
        <f>(VLOOKUP($N196,Lookup!$Z$4:$AA$13,2,FALSE)/Lookup!$Z$2)*VLOOKUP($C196,Model!$A$2:$E$22,5,FALSE)*VLOOKUP($C196,Model!$A$2:$P$22,16,FALSE)</f>
        <v>#N/A</v>
      </c>
      <c r="AL196" s="503" t="e">
        <f>(VLOOKUP($O196,Lookup!$AB$4:$AC$13,2,FALSE)/Lookup!$AB$2)*VLOOKUP($C196,Model!$A$2:$E$22,5,FALSE)*VLOOKUP($C196,Model!$A$2:$Q$22,17,FALSE)</f>
        <v>#N/A</v>
      </c>
      <c r="AM196" s="503" t="e">
        <f>(VLOOKUP($P196,Lookup!$T$4:$U$8,2,FALSE)/Lookup!$T$2)*VLOOKUP($C196,Model!$A$2:$E$22,5,FALSE)*VLOOKUP($C196,Model!$A$2:$R$22,18,FALSE)</f>
        <v>#N/A</v>
      </c>
      <c r="AN196" s="503" t="e">
        <f>(VLOOKUP($Q196,Lookup!$AD$4:$AE$13,2,FALSE)/Lookup!$AD$2)*VLOOKUP($C196,Model!$A$2:$E$22,5,FALSE)*VLOOKUP($C196,Model!$A$2:$S$22,19,FALSE)</f>
        <v>#N/A</v>
      </c>
      <c r="AO196" s="503" t="e">
        <f>(VLOOKUP($R196,Lookup!$AF$4:$AG$8,2,FALSE)/Lookup!$AF$2)*VLOOKUP($C196,Model!$A$2:$E$22,5,FALSE)*VLOOKUP($C196,Model!$A$2:$T$22,20,FALSE)</f>
        <v>#N/A</v>
      </c>
      <c r="AP196" s="503" t="e">
        <f>(VLOOKUP($S196,Lookup!$AH$4:$AI$9,2,FALSE)/Lookup!$AH$2)*VLOOKUP($C196,Model!$A$2:$E$22,5,FALSE)*VLOOKUP($C196,Model!$A$2:$U$22,21,FALSE)</f>
        <v>#N/A</v>
      </c>
      <c r="AQ196" s="503" t="e">
        <f>(VLOOKUP($T196,Lookup!$AJ$4:$AK$12,2,FALSE)/Lookup!$AJ$2)*VLOOKUP($C196,Model!$A$2:$E$22,5,FALSE)*VLOOKUP($C196,Model!$A$2:$V$22,22,FALSE)</f>
        <v>#N/A</v>
      </c>
    </row>
    <row r="197" spans="1:43" x14ac:dyDescent="0.25">
      <c r="A197" s="69"/>
      <c r="B197" s="69"/>
      <c r="C197" s="69"/>
      <c r="D197" s="69"/>
      <c r="E197" s="69"/>
      <c r="F197" s="69"/>
      <c r="G197" s="69"/>
      <c r="H197" s="69"/>
      <c r="I197" s="70"/>
      <c r="J197" s="69"/>
      <c r="K197" s="69"/>
      <c r="L197" s="69"/>
      <c r="M197" s="69"/>
      <c r="N197" s="69"/>
      <c r="O197" s="72"/>
      <c r="P197" s="69"/>
      <c r="Q197" s="69"/>
      <c r="R197" s="69"/>
      <c r="S197" s="69"/>
      <c r="T197" s="69"/>
      <c r="U197" s="503">
        <f t="shared" ca="1" si="6"/>
        <v>0</v>
      </c>
      <c r="V197" s="508">
        <f t="shared" ca="1" si="7"/>
        <v>0</v>
      </c>
      <c r="W197" s="506"/>
      <c r="X197" s="506"/>
      <c r="Y197" s="506"/>
      <c r="Z197" s="502" t="e">
        <f>VLOOKUP($C197,Model!$A$2:$D$22,2,FALSE)</f>
        <v>#N/A</v>
      </c>
      <c r="AA197" s="503" t="e">
        <f>(VLOOKUP($D197,Lookup!$C$4:$D$36,2,FALSE)/Lookup!$C$2)*VLOOKUP($C197,Model!$A$2:$E$22,5,FALSE)*VLOOKUP($C197,Model!$A$2:$G$22,7,FALSE)</f>
        <v>#N/A</v>
      </c>
      <c r="AB197" s="503" t="e">
        <f>(VLOOKUP($E197,Lookup!$F$4:$G$8,2,FALSE)/Lookup!$F$2)*VLOOKUP($C197,Model!$A$2:$E$22,5,FALSE)*VLOOKUP($C197,Model!$A$2:$H$22,8,FALSE)</f>
        <v>#N/A</v>
      </c>
      <c r="AC197" s="503" t="e">
        <f>(VLOOKUP($F197,Lookup!$H$4:$I$26,2,FALSE)/Lookup!$H$2)*VLOOKUP($C197,Model!$A$2:$E$22,5,FALSE)*VLOOKUP($C197,Model!$A$2:$I$22,9,FALSE)</f>
        <v>#N/A</v>
      </c>
      <c r="AD197" s="503" t="e">
        <f>(VLOOKUP($G197,Lookup!$J$4:$K$34,2,FALSE)/Lookup!$J$2)*VLOOKUP($C197,Model!$A$2:$E$22,5,FALSE)*VLOOKUP($C197,Model!$A$2:$J$22,10,FALSE)</f>
        <v>#N/A</v>
      </c>
      <c r="AE197" s="503" t="e">
        <f>(VLOOKUP($H197,Lookup!$L$4:$M$15,2,FALSE)/Lookup!$L$2)*VLOOKUP($C197,Model!$A$2:$E$22,5,FALSE)*VLOOKUP($C197,Model!$A$2:$K$22,11,FALSE)</f>
        <v>#N/A</v>
      </c>
      <c r="AF197" s="503" t="e">
        <f ca="1">_xlfn.SWITCH(VLOOKUP($C197,Model!$A$2:$F$22,6,FALSE),8,(VLOOKUP($I197,Lookup!$N$17:$O$24,2,FALSE)/Lookup!$L$2)*VLOOKUP($C197,Model!$A$2:$E$22,5,FALSE)*VLOOKUP($C197,Model!$A$2:$K$22,11,FALSE),(VLOOKUP($I197,Lookup!$N$4:$O$15,2,FALSE)/Lookup!$L$2)*VLOOKUP($C197,Model!$A$2:$E$22,5,FALSE)*VLOOKUP($C197,Model!$A$2:$K$22,11,FALSE))</f>
        <v>#NAME?</v>
      </c>
      <c r="AG197" s="503" t="e">
        <f>(VLOOKUP($J197,Lookup!$P$4:$Q$15,2,FALSE)/Lookup!$P$2)*VLOOKUP($C197,Model!$A$2:$E$22,5,FALSE)*VLOOKUP($C197,Model!$A$2:$L$22,12,FALSE)</f>
        <v>#N/A</v>
      </c>
      <c r="AH197" s="503" t="e">
        <f ca="1">_xlfn.SWITCH(VLOOKUP($C197,Model!$A$2:$F$22,6,FALSE),8,(VLOOKUP($K197,Lookup!$R$15:$S$23,2,FALSE)/Lookup!$R$2)*VLOOKUP($C197,Model!$A$2:$E$22,5,FALSE)*VLOOKUP($C197,Model!$A$2:$M$22,13,FALSE),(VLOOKUP($K197,Lookup!$R$4:$S$12,2,FALSE)/Lookup!$R$2)*VLOOKUP($C197,Model!$A$2:$E$22,5,FALSE)*VLOOKUP($C197,Model!$A$2:$M$22,13,FALSE))</f>
        <v>#NAME?</v>
      </c>
      <c r="AI197" s="503" t="e">
        <f>(VLOOKUP($L197,Lookup!$V$4:$W$12,2,FALSE)/Lookup!$V$2)*VLOOKUP($C197,Model!$A$2:$E$22,5,FALSE)*VLOOKUP($C197,Model!$A$2:$N$22,14,FALSE)</f>
        <v>#N/A</v>
      </c>
      <c r="AJ197" s="503" t="e">
        <f>(VLOOKUP($M197,Lookup!$X$4:$Y$10,2,FALSE)/Lookup!$X$2)*VLOOKUP($C197,Model!$A$2:$E$22,5,FALSE)*VLOOKUP($C197,Model!$A$2:$O$22,15,FALSE)</f>
        <v>#N/A</v>
      </c>
      <c r="AK197" s="503" t="e">
        <f>(VLOOKUP($N197,Lookup!$Z$4:$AA$13,2,FALSE)/Lookup!$Z$2)*VLOOKUP($C197,Model!$A$2:$E$22,5,FALSE)*VLOOKUP($C197,Model!$A$2:$P$22,16,FALSE)</f>
        <v>#N/A</v>
      </c>
      <c r="AL197" s="503" t="e">
        <f>(VLOOKUP($O197,Lookup!$AB$4:$AC$13,2,FALSE)/Lookup!$AB$2)*VLOOKUP($C197,Model!$A$2:$E$22,5,FALSE)*VLOOKUP($C197,Model!$A$2:$Q$22,17,FALSE)</f>
        <v>#N/A</v>
      </c>
      <c r="AM197" s="503" t="e">
        <f>(VLOOKUP($P197,Lookup!$T$4:$U$8,2,FALSE)/Lookup!$T$2)*VLOOKUP($C197,Model!$A$2:$E$22,5,FALSE)*VLOOKUP($C197,Model!$A$2:$R$22,18,FALSE)</f>
        <v>#N/A</v>
      </c>
      <c r="AN197" s="503" t="e">
        <f>(VLOOKUP($Q197,Lookup!$AD$4:$AE$13,2,FALSE)/Lookup!$AD$2)*VLOOKUP($C197,Model!$A$2:$E$22,5,FALSE)*VLOOKUP($C197,Model!$A$2:$S$22,19,FALSE)</f>
        <v>#N/A</v>
      </c>
      <c r="AO197" s="503" t="e">
        <f>(VLOOKUP($R197,Lookup!$AF$4:$AG$8,2,FALSE)/Lookup!$AF$2)*VLOOKUP($C197,Model!$A$2:$E$22,5,FALSE)*VLOOKUP($C197,Model!$A$2:$T$22,20,FALSE)</f>
        <v>#N/A</v>
      </c>
      <c r="AP197" s="503" t="e">
        <f>(VLOOKUP($S197,Lookup!$AH$4:$AI$9,2,FALSE)/Lookup!$AH$2)*VLOOKUP($C197,Model!$A$2:$E$22,5,FALSE)*VLOOKUP($C197,Model!$A$2:$U$22,21,FALSE)</f>
        <v>#N/A</v>
      </c>
      <c r="AQ197" s="503" t="e">
        <f>(VLOOKUP($T197,Lookup!$AJ$4:$AK$12,2,FALSE)/Lookup!$AJ$2)*VLOOKUP($C197,Model!$A$2:$E$22,5,FALSE)*VLOOKUP($C197,Model!$A$2:$V$22,22,FALSE)</f>
        <v>#N/A</v>
      </c>
    </row>
    <row r="198" spans="1:43" x14ac:dyDescent="0.25">
      <c r="A198" s="69"/>
      <c r="B198" s="69"/>
      <c r="C198" s="69"/>
      <c r="D198" s="69"/>
      <c r="E198" s="69"/>
      <c r="F198" s="69"/>
      <c r="G198" s="69"/>
      <c r="H198" s="69"/>
      <c r="I198" s="70"/>
      <c r="J198" s="69"/>
      <c r="K198" s="69"/>
      <c r="L198" s="69"/>
      <c r="M198" s="69"/>
      <c r="N198" s="69"/>
      <c r="O198" s="72"/>
      <c r="P198" s="69"/>
      <c r="Q198" s="69"/>
      <c r="R198" s="69"/>
      <c r="S198" s="69"/>
      <c r="T198" s="69"/>
      <c r="U198" s="503">
        <f t="shared" ca="1" si="6"/>
        <v>0</v>
      </c>
      <c r="V198" s="508">
        <f t="shared" ca="1" si="7"/>
        <v>0</v>
      </c>
      <c r="W198" s="506"/>
      <c r="X198" s="506"/>
      <c r="Y198" s="506"/>
      <c r="Z198" s="502" t="e">
        <f>VLOOKUP($C198,Model!$A$2:$D$22,2,FALSE)</f>
        <v>#N/A</v>
      </c>
      <c r="AA198" s="503" t="e">
        <f>(VLOOKUP($D198,Lookup!$C$4:$D$36,2,FALSE)/Lookup!$C$2)*VLOOKUP($C198,Model!$A$2:$E$22,5,FALSE)*VLOOKUP($C198,Model!$A$2:$G$22,7,FALSE)</f>
        <v>#N/A</v>
      </c>
      <c r="AB198" s="503" t="e">
        <f>(VLOOKUP($E198,Lookup!$F$4:$G$8,2,FALSE)/Lookup!$F$2)*VLOOKUP($C198,Model!$A$2:$E$22,5,FALSE)*VLOOKUP($C198,Model!$A$2:$H$22,8,FALSE)</f>
        <v>#N/A</v>
      </c>
      <c r="AC198" s="503" t="e">
        <f>(VLOOKUP($F198,Lookup!$H$4:$I$26,2,FALSE)/Lookup!$H$2)*VLOOKUP($C198,Model!$A$2:$E$22,5,FALSE)*VLOOKUP($C198,Model!$A$2:$I$22,9,FALSE)</f>
        <v>#N/A</v>
      </c>
      <c r="AD198" s="503" t="e">
        <f>(VLOOKUP($G198,Lookup!$J$4:$K$34,2,FALSE)/Lookup!$J$2)*VLOOKUP($C198,Model!$A$2:$E$22,5,FALSE)*VLOOKUP($C198,Model!$A$2:$J$22,10,FALSE)</f>
        <v>#N/A</v>
      </c>
      <c r="AE198" s="503" t="e">
        <f>(VLOOKUP($H198,Lookup!$L$4:$M$15,2,FALSE)/Lookup!$L$2)*VLOOKUP($C198,Model!$A$2:$E$22,5,FALSE)*VLOOKUP($C198,Model!$A$2:$K$22,11,FALSE)</f>
        <v>#N/A</v>
      </c>
      <c r="AF198" s="503" t="e">
        <f ca="1">_xlfn.SWITCH(VLOOKUP($C198,Model!$A$2:$F$22,6,FALSE),8,(VLOOKUP($I198,Lookup!$N$17:$O$24,2,FALSE)/Lookup!$L$2)*VLOOKUP($C198,Model!$A$2:$E$22,5,FALSE)*VLOOKUP($C198,Model!$A$2:$K$22,11,FALSE),(VLOOKUP($I198,Lookup!$N$4:$O$15,2,FALSE)/Lookup!$L$2)*VLOOKUP($C198,Model!$A$2:$E$22,5,FALSE)*VLOOKUP($C198,Model!$A$2:$K$22,11,FALSE))</f>
        <v>#NAME?</v>
      </c>
      <c r="AG198" s="503" t="e">
        <f>(VLOOKUP($J198,Lookup!$P$4:$Q$15,2,FALSE)/Lookup!$P$2)*VLOOKUP($C198,Model!$A$2:$E$22,5,FALSE)*VLOOKUP($C198,Model!$A$2:$L$22,12,FALSE)</f>
        <v>#N/A</v>
      </c>
      <c r="AH198" s="503" t="e">
        <f ca="1">_xlfn.SWITCH(VLOOKUP($C198,Model!$A$2:$F$22,6,FALSE),8,(VLOOKUP($K198,Lookup!$R$15:$S$23,2,FALSE)/Lookup!$R$2)*VLOOKUP($C198,Model!$A$2:$E$22,5,FALSE)*VLOOKUP($C198,Model!$A$2:$M$22,13,FALSE),(VLOOKUP($K198,Lookup!$R$4:$S$12,2,FALSE)/Lookup!$R$2)*VLOOKUP($C198,Model!$A$2:$E$22,5,FALSE)*VLOOKUP($C198,Model!$A$2:$M$22,13,FALSE))</f>
        <v>#NAME?</v>
      </c>
      <c r="AI198" s="503" t="e">
        <f>(VLOOKUP($L198,Lookup!$V$4:$W$12,2,FALSE)/Lookup!$V$2)*VLOOKUP($C198,Model!$A$2:$E$22,5,FALSE)*VLOOKUP($C198,Model!$A$2:$N$22,14,FALSE)</f>
        <v>#N/A</v>
      </c>
      <c r="AJ198" s="503" t="e">
        <f>(VLOOKUP($M198,Lookup!$X$4:$Y$10,2,FALSE)/Lookup!$X$2)*VLOOKUP($C198,Model!$A$2:$E$22,5,FALSE)*VLOOKUP($C198,Model!$A$2:$O$22,15,FALSE)</f>
        <v>#N/A</v>
      </c>
      <c r="AK198" s="503" t="e">
        <f>(VLOOKUP($N198,Lookup!$Z$4:$AA$13,2,FALSE)/Lookup!$Z$2)*VLOOKUP($C198,Model!$A$2:$E$22,5,FALSE)*VLOOKUP($C198,Model!$A$2:$P$22,16,FALSE)</f>
        <v>#N/A</v>
      </c>
      <c r="AL198" s="503" t="e">
        <f>(VLOOKUP($O198,Lookup!$AB$4:$AC$13,2,FALSE)/Lookup!$AB$2)*VLOOKUP($C198,Model!$A$2:$E$22,5,FALSE)*VLOOKUP($C198,Model!$A$2:$Q$22,17,FALSE)</f>
        <v>#N/A</v>
      </c>
      <c r="AM198" s="503" t="e">
        <f>(VLOOKUP($P198,Lookup!$T$4:$U$8,2,FALSE)/Lookup!$T$2)*VLOOKUP($C198,Model!$A$2:$E$22,5,FALSE)*VLOOKUP($C198,Model!$A$2:$R$22,18,FALSE)</f>
        <v>#N/A</v>
      </c>
      <c r="AN198" s="503" t="e">
        <f>(VLOOKUP($Q198,Lookup!$AD$4:$AE$13,2,FALSE)/Lookup!$AD$2)*VLOOKUP($C198,Model!$A$2:$E$22,5,FALSE)*VLOOKUP($C198,Model!$A$2:$S$22,19,FALSE)</f>
        <v>#N/A</v>
      </c>
      <c r="AO198" s="503" t="e">
        <f>(VLOOKUP($R198,Lookup!$AF$4:$AG$8,2,FALSE)/Lookup!$AF$2)*VLOOKUP($C198,Model!$A$2:$E$22,5,FALSE)*VLOOKUP($C198,Model!$A$2:$T$22,20,FALSE)</f>
        <v>#N/A</v>
      </c>
      <c r="AP198" s="503" t="e">
        <f>(VLOOKUP($S198,Lookup!$AH$4:$AI$9,2,FALSE)/Lookup!$AH$2)*VLOOKUP($C198,Model!$A$2:$E$22,5,FALSE)*VLOOKUP($C198,Model!$A$2:$U$22,21,FALSE)</f>
        <v>#N/A</v>
      </c>
      <c r="AQ198" s="503" t="e">
        <f>(VLOOKUP($T198,Lookup!$AJ$4:$AK$12,2,FALSE)/Lookup!$AJ$2)*VLOOKUP($C198,Model!$A$2:$E$22,5,FALSE)*VLOOKUP($C198,Model!$A$2:$V$22,22,FALSE)</f>
        <v>#N/A</v>
      </c>
    </row>
    <row r="199" spans="1:43" x14ac:dyDescent="0.25">
      <c r="A199" s="69"/>
      <c r="B199" s="69"/>
      <c r="C199" s="69"/>
      <c r="D199" s="69"/>
      <c r="E199" s="69"/>
      <c r="F199" s="69"/>
      <c r="G199" s="69"/>
      <c r="H199" s="69"/>
      <c r="I199" s="70"/>
      <c r="J199" s="69"/>
      <c r="K199" s="69"/>
      <c r="L199" s="69"/>
      <c r="M199" s="69"/>
      <c r="N199" s="69"/>
      <c r="O199" s="72"/>
      <c r="P199" s="69"/>
      <c r="Q199" s="69"/>
      <c r="R199" s="69"/>
      <c r="S199" s="69"/>
      <c r="T199" s="69"/>
      <c r="U199" s="503">
        <f t="shared" ca="1" si="6"/>
        <v>0</v>
      </c>
      <c r="V199" s="508">
        <f t="shared" ca="1" si="7"/>
        <v>0</v>
      </c>
      <c r="W199" s="506"/>
      <c r="X199" s="506"/>
      <c r="Y199" s="506"/>
      <c r="Z199" s="502" t="e">
        <f>VLOOKUP($C199,Model!$A$2:$D$22,2,FALSE)</f>
        <v>#N/A</v>
      </c>
      <c r="AA199" s="503" t="e">
        <f>(VLOOKUP($D199,Lookup!$C$4:$D$36,2,FALSE)/Lookup!$C$2)*VLOOKUP($C199,Model!$A$2:$E$22,5,FALSE)*VLOOKUP($C199,Model!$A$2:$G$22,7,FALSE)</f>
        <v>#N/A</v>
      </c>
      <c r="AB199" s="503" t="e">
        <f>(VLOOKUP($E199,Lookup!$F$4:$G$8,2,FALSE)/Lookup!$F$2)*VLOOKUP($C199,Model!$A$2:$E$22,5,FALSE)*VLOOKUP($C199,Model!$A$2:$H$22,8,FALSE)</f>
        <v>#N/A</v>
      </c>
      <c r="AC199" s="503" t="e">
        <f>(VLOOKUP($F199,Lookup!$H$4:$I$26,2,FALSE)/Lookup!$H$2)*VLOOKUP($C199,Model!$A$2:$E$22,5,FALSE)*VLOOKUP($C199,Model!$A$2:$I$22,9,FALSE)</f>
        <v>#N/A</v>
      </c>
      <c r="AD199" s="503" t="e">
        <f>(VLOOKUP($G199,Lookup!$J$4:$K$34,2,FALSE)/Lookup!$J$2)*VLOOKUP($C199,Model!$A$2:$E$22,5,FALSE)*VLOOKUP($C199,Model!$A$2:$J$22,10,FALSE)</f>
        <v>#N/A</v>
      </c>
      <c r="AE199" s="503" t="e">
        <f>(VLOOKUP($H199,Lookup!$L$4:$M$15,2,FALSE)/Lookup!$L$2)*VLOOKUP($C199,Model!$A$2:$E$22,5,FALSE)*VLOOKUP($C199,Model!$A$2:$K$22,11,FALSE)</f>
        <v>#N/A</v>
      </c>
      <c r="AF199" s="503" t="e">
        <f ca="1">_xlfn.SWITCH(VLOOKUP($C199,Model!$A$2:$F$22,6,FALSE),8,(VLOOKUP($I199,Lookup!$N$17:$O$24,2,FALSE)/Lookup!$L$2)*VLOOKUP($C199,Model!$A$2:$E$22,5,FALSE)*VLOOKUP($C199,Model!$A$2:$K$22,11,FALSE),(VLOOKUP($I199,Lookup!$N$4:$O$15,2,FALSE)/Lookup!$L$2)*VLOOKUP($C199,Model!$A$2:$E$22,5,FALSE)*VLOOKUP($C199,Model!$A$2:$K$22,11,FALSE))</f>
        <v>#NAME?</v>
      </c>
      <c r="AG199" s="503" t="e">
        <f>(VLOOKUP($J199,Lookup!$P$4:$Q$15,2,FALSE)/Lookup!$P$2)*VLOOKUP($C199,Model!$A$2:$E$22,5,FALSE)*VLOOKUP($C199,Model!$A$2:$L$22,12,FALSE)</f>
        <v>#N/A</v>
      </c>
      <c r="AH199" s="503" t="e">
        <f ca="1">_xlfn.SWITCH(VLOOKUP($C199,Model!$A$2:$F$22,6,FALSE),8,(VLOOKUP($K199,Lookup!$R$15:$S$23,2,FALSE)/Lookup!$R$2)*VLOOKUP($C199,Model!$A$2:$E$22,5,FALSE)*VLOOKUP($C199,Model!$A$2:$M$22,13,FALSE),(VLOOKUP($K199,Lookup!$R$4:$S$12,2,FALSE)/Lookup!$R$2)*VLOOKUP($C199,Model!$A$2:$E$22,5,FALSE)*VLOOKUP($C199,Model!$A$2:$M$22,13,FALSE))</f>
        <v>#NAME?</v>
      </c>
      <c r="AI199" s="503" t="e">
        <f>(VLOOKUP($L199,Lookup!$V$4:$W$12,2,FALSE)/Lookup!$V$2)*VLOOKUP($C199,Model!$A$2:$E$22,5,FALSE)*VLOOKUP($C199,Model!$A$2:$N$22,14,FALSE)</f>
        <v>#N/A</v>
      </c>
      <c r="AJ199" s="503" t="e">
        <f>(VLOOKUP($M199,Lookup!$X$4:$Y$10,2,FALSE)/Lookup!$X$2)*VLOOKUP($C199,Model!$A$2:$E$22,5,FALSE)*VLOOKUP($C199,Model!$A$2:$O$22,15,FALSE)</f>
        <v>#N/A</v>
      </c>
      <c r="AK199" s="503" t="e">
        <f>(VLOOKUP($N199,Lookup!$Z$4:$AA$13,2,FALSE)/Lookup!$Z$2)*VLOOKUP($C199,Model!$A$2:$E$22,5,FALSE)*VLOOKUP($C199,Model!$A$2:$P$22,16,FALSE)</f>
        <v>#N/A</v>
      </c>
      <c r="AL199" s="503" t="e">
        <f>(VLOOKUP($O199,Lookup!$AB$4:$AC$13,2,FALSE)/Lookup!$AB$2)*VLOOKUP($C199,Model!$A$2:$E$22,5,FALSE)*VLOOKUP($C199,Model!$A$2:$Q$22,17,FALSE)</f>
        <v>#N/A</v>
      </c>
      <c r="AM199" s="503" t="e">
        <f>(VLOOKUP($P199,Lookup!$T$4:$U$8,2,FALSE)/Lookup!$T$2)*VLOOKUP($C199,Model!$A$2:$E$22,5,FALSE)*VLOOKUP($C199,Model!$A$2:$R$22,18,FALSE)</f>
        <v>#N/A</v>
      </c>
      <c r="AN199" s="503" t="e">
        <f>(VLOOKUP($Q199,Lookup!$AD$4:$AE$13,2,FALSE)/Lookup!$AD$2)*VLOOKUP($C199,Model!$A$2:$E$22,5,FALSE)*VLOOKUP($C199,Model!$A$2:$S$22,19,FALSE)</f>
        <v>#N/A</v>
      </c>
      <c r="AO199" s="503" t="e">
        <f>(VLOOKUP($R199,Lookup!$AF$4:$AG$8,2,FALSE)/Lookup!$AF$2)*VLOOKUP($C199,Model!$A$2:$E$22,5,FALSE)*VLOOKUP($C199,Model!$A$2:$T$22,20,FALSE)</f>
        <v>#N/A</v>
      </c>
      <c r="AP199" s="503" t="e">
        <f>(VLOOKUP($S199,Lookup!$AH$4:$AI$9,2,FALSE)/Lookup!$AH$2)*VLOOKUP($C199,Model!$A$2:$E$22,5,FALSE)*VLOOKUP($C199,Model!$A$2:$U$22,21,FALSE)</f>
        <v>#N/A</v>
      </c>
      <c r="AQ199" s="503" t="e">
        <f>(VLOOKUP($T199,Lookup!$AJ$4:$AK$12,2,FALSE)/Lookup!$AJ$2)*VLOOKUP($C199,Model!$A$2:$E$22,5,FALSE)*VLOOKUP($C199,Model!$A$2:$V$22,22,FALSE)</f>
        <v>#N/A</v>
      </c>
    </row>
    <row r="200" spans="1:43" x14ac:dyDescent="0.25">
      <c r="A200" s="69"/>
      <c r="B200" s="69"/>
      <c r="C200" s="69"/>
      <c r="D200" s="69"/>
      <c r="E200" s="69"/>
      <c r="F200" s="69"/>
      <c r="G200" s="69"/>
      <c r="H200" s="69"/>
      <c r="I200" s="70"/>
      <c r="J200" s="69"/>
      <c r="K200" s="69"/>
      <c r="L200" s="69"/>
      <c r="M200" s="69"/>
      <c r="N200" s="69"/>
      <c r="O200" s="72"/>
      <c r="P200" s="69"/>
      <c r="Q200" s="69"/>
      <c r="R200" s="69"/>
      <c r="S200" s="69"/>
      <c r="T200" s="69"/>
      <c r="U200" s="503">
        <f t="shared" ca="1" si="6"/>
        <v>0</v>
      </c>
      <c r="V200" s="508">
        <f t="shared" ca="1" si="7"/>
        <v>0</v>
      </c>
      <c r="W200" s="506"/>
      <c r="X200" s="506"/>
      <c r="Y200" s="506"/>
      <c r="Z200" s="502" t="e">
        <f>VLOOKUP($C200,Model!$A$2:$D$22,2,FALSE)</f>
        <v>#N/A</v>
      </c>
      <c r="AA200" s="503" t="e">
        <f>(VLOOKUP($D200,Lookup!$C$4:$D$36,2,FALSE)/Lookup!$C$2)*VLOOKUP($C200,Model!$A$2:$E$22,5,FALSE)*VLOOKUP($C200,Model!$A$2:$G$22,7,FALSE)</f>
        <v>#N/A</v>
      </c>
      <c r="AB200" s="503" t="e">
        <f>(VLOOKUP($E200,Lookup!$F$4:$G$8,2,FALSE)/Lookup!$F$2)*VLOOKUP($C200,Model!$A$2:$E$22,5,FALSE)*VLOOKUP($C200,Model!$A$2:$H$22,8,FALSE)</f>
        <v>#N/A</v>
      </c>
      <c r="AC200" s="503" t="e">
        <f>(VLOOKUP($F200,Lookup!$H$4:$I$26,2,FALSE)/Lookup!$H$2)*VLOOKUP($C200,Model!$A$2:$E$22,5,FALSE)*VLOOKUP($C200,Model!$A$2:$I$22,9,FALSE)</f>
        <v>#N/A</v>
      </c>
      <c r="AD200" s="503" t="e">
        <f>(VLOOKUP($G200,Lookup!$J$4:$K$34,2,FALSE)/Lookup!$J$2)*VLOOKUP($C200,Model!$A$2:$E$22,5,FALSE)*VLOOKUP($C200,Model!$A$2:$J$22,10,FALSE)</f>
        <v>#N/A</v>
      </c>
      <c r="AE200" s="503" t="e">
        <f>(VLOOKUP($H200,Lookup!$L$4:$M$15,2,FALSE)/Lookup!$L$2)*VLOOKUP($C200,Model!$A$2:$E$22,5,FALSE)*VLOOKUP($C200,Model!$A$2:$K$22,11,FALSE)</f>
        <v>#N/A</v>
      </c>
      <c r="AF200" s="503" t="e">
        <f ca="1">_xlfn.SWITCH(VLOOKUP($C200,Model!$A$2:$F$22,6,FALSE),8,(VLOOKUP($I200,Lookup!$N$17:$O$24,2,FALSE)/Lookup!$L$2)*VLOOKUP($C200,Model!$A$2:$E$22,5,FALSE)*VLOOKUP($C200,Model!$A$2:$K$22,11,FALSE),(VLOOKUP($I200,Lookup!$N$4:$O$15,2,FALSE)/Lookup!$L$2)*VLOOKUP($C200,Model!$A$2:$E$22,5,FALSE)*VLOOKUP($C200,Model!$A$2:$K$22,11,FALSE))</f>
        <v>#NAME?</v>
      </c>
      <c r="AG200" s="503" t="e">
        <f>(VLOOKUP($J200,Lookup!$P$4:$Q$15,2,FALSE)/Lookup!$P$2)*VLOOKUP($C200,Model!$A$2:$E$22,5,FALSE)*VLOOKUP($C200,Model!$A$2:$L$22,12,FALSE)</f>
        <v>#N/A</v>
      </c>
      <c r="AH200" s="503" t="e">
        <f ca="1">_xlfn.SWITCH(VLOOKUP($C200,Model!$A$2:$F$22,6,FALSE),8,(VLOOKUP($K200,Lookup!$R$15:$S$23,2,FALSE)/Lookup!$R$2)*VLOOKUP($C200,Model!$A$2:$E$22,5,FALSE)*VLOOKUP($C200,Model!$A$2:$M$22,13,FALSE),(VLOOKUP($K200,Lookup!$R$4:$S$12,2,FALSE)/Lookup!$R$2)*VLOOKUP($C200,Model!$A$2:$E$22,5,FALSE)*VLOOKUP($C200,Model!$A$2:$M$22,13,FALSE))</f>
        <v>#NAME?</v>
      </c>
      <c r="AI200" s="503" t="e">
        <f>(VLOOKUP($L200,Lookup!$V$4:$W$12,2,FALSE)/Lookup!$V$2)*VLOOKUP($C200,Model!$A$2:$E$22,5,FALSE)*VLOOKUP($C200,Model!$A$2:$N$22,14,FALSE)</f>
        <v>#N/A</v>
      </c>
      <c r="AJ200" s="503" t="e">
        <f>(VLOOKUP($M200,Lookup!$X$4:$Y$10,2,FALSE)/Lookup!$X$2)*VLOOKUP($C200,Model!$A$2:$E$22,5,FALSE)*VLOOKUP($C200,Model!$A$2:$O$22,15,FALSE)</f>
        <v>#N/A</v>
      </c>
      <c r="AK200" s="503" t="e">
        <f>(VLOOKUP($N200,Lookup!$Z$4:$AA$13,2,FALSE)/Lookup!$Z$2)*VLOOKUP($C200,Model!$A$2:$E$22,5,FALSE)*VLOOKUP($C200,Model!$A$2:$P$22,16,FALSE)</f>
        <v>#N/A</v>
      </c>
      <c r="AL200" s="503" t="e">
        <f>(VLOOKUP($O200,Lookup!$AB$4:$AC$13,2,FALSE)/Lookup!$AB$2)*VLOOKUP($C200,Model!$A$2:$E$22,5,FALSE)*VLOOKUP($C200,Model!$A$2:$Q$22,17,FALSE)</f>
        <v>#N/A</v>
      </c>
      <c r="AM200" s="503" t="e">
        <f>(VLOOKUP($P200,Lookup!$T$4:$U$8,2,FALSE)/Lookup!$T$2)*VLOOKUP($C200,Model!$A$2:$E$22,5,FALSE)*VLOOKUP($C200,Model!$A$2:$R$22,18,FALSE)</f>
        <v>#N/A</v>
      </c>
      <c r="AN200" s="503" t="e">
        <f>(VLOOKUP($Q200,Lookup!$AD$4:$AE$13,2,FALSE)/Lookup!$AD$2)*VLOOKUP($C200,Model!$A$2:$E$22,5,FALSE)*VLOOKUP($C200,Model!$A$2:$S$22,19,FALSE)</f>
        <v>#N/A</v>
      </c>
      <c r="AO200" s="503" t="e">
        <f>(VLOOKUP($R200,Lookup!$AF$4:$AG$8,2,FALSE)/Lookup!$AF$2)*VLOOKUP($C200,Model!$A$2:$E$22,5,FALSE)*VLOOKUP($C200,Model!$A$2:$T$22,20,FALSE)</f>
        <v>#N/A</v>
      </c>
      <c r="AP200" s="503" t="e">
        <f>(VLOOKUP($S200,Lookup!$AH$4:$AI$9,2,FALSE)/Lookup!$AH$2)*VLOOKUP($C200,Model!$A$2:$E$22,5,FALSE)*VLOOKUP($C200,Model!$A$2:$U$22,21,FALSE)</f>
        <v>#N/A</v>
      </c>
      <c r="AQ200" s="503" t="e">
        <f>(VLOOKUP($T200,Lookup!$AJ$4:$AK$12,2,FALSE)/Lookup!$AJ$2)*VLOOKUP($C200,Model!$A$2:$E$22,5,FALSE)*VLOOKUP($C200,Model!$A$2:$V$22,22,FALSE)</f>
        <v>#N/A</v>
      </c>
    </row>
  </sheetData>
  <sheetProtection selectLockedCells="1"/>
  <pageMargins left="0.7" right="0.7" top="0.75" bottom="0.75" header="0.3" footer="0.3"/>
  <pageSetup orientation="portrait" verticalDpi="300"/>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14:formula1>
            <xm:f>Model!$A$2:$A$22</xm:f>
          </x14:formula1>
          <xm:sqref>C2:C200</xm:sqref>
        </x14:dataValidation>
        <x14:dataValidation type="list" allowBlank="1" showInputMessage="1" showErrorMessage="1">
          <x14:formula1>
            <xm:f>Lookup!$P$4:$P$14</xm:f>
          </x14:formula1>
          <xm:sqref>J10</xm:sqref>
        </x14:dataValidation>
        <x14:dataValidation type="list" allowBlank="1" showInputMessage="1" showErrorMessage="1">
          <x14:formula1>
            <xm:f>Lookup!$Z$4:$Z$12</xm:f>
          </x14:formula1>
          <xm:sqref>N10</xm:sqref>
        </x14:dataValidation>
        <x14:dataValidation type="list" allowBlank="1" showInputMessage="1" showErrorMessage="1">
          <x14:formula1>
            <xm:f>Lookup!$AB$4:$AB$12</xm:f>
          </x14:formula1>
          <xm:sqref>O10</xm:sqref>
        </x14:dataValidation>
        <x14:dataValidation type="list" allowBlank="1" showInputMessage="1" showErrorMessage="1">
          <x14:formula1>
            <xm:f>Lookup!$T$4:$T$7</xm:f>
          </x14:formula1>
          <xm:sqref>P10</xm:sqref>
        </x14:dataValidation>
        <x14:dataValidation type="list" allowBlank="1" showInputMessage="1" showErrorMessage="1">
          <x14:formula1>
            <xm:f>Lookup!$AD$4:$AD$12</xm:f>
          </x14:formula1>
          <xm:sqref>Q2:Q200</xm:sqref>
        </x14:dataValidation>
        <x14:dataValidation type="list" allowBlank="1" showInputMessage="1" showErrorMessage="1">
          <x14:formula1>
            <xm:f>Lookup!$AH$4:$AH$8</xm:f>
          </x14:formula1>
          <xm:sqref>S2:S200</xm:sqref>
        </x14:dataValidation>
        <x14:dataValidation type="list" allowBlank="1" showInputMessage="1" showErrorMessage="1">
          <x14:formula1>
            <xm:f>Lookup!$AJ$4:$AJ$11</xm:f>
          </x14:formula1>
          <xm:sqref>T2:T200</xm:sqref>
        </x14:dataValidation>
        <x14:dataValidation type="list" allowBlank="1" showInputMessage="1" showErrorMessage="1">
          <x14:formula1>
            <xm:f>Lookup!$X$4:$X$9</xm:f>
          </x14:formula1>
          <xm:sqref>M10</xm:sqref>
        </x14:dataValidation>
        <x14:dataValidation type="list" allowBlank="1" showInputMessage="1" showErrorMessage="1">
          <x14:formula1>
            <xm:f>_xlfn.SWITCH(VLOOKUP($C2,Model!$A$2:$G$22,6,FALSE),1,Lookup!$H$4:$H$10,6,Lookup!$H$11:$H$18,0,Lookup!$H$19:$H$26,"Not Applicable")</xm:f>
          </x14:formula1>
          <xm:sqref>F2:F200</xm:sqref>
        </x14:dataValidation>
        <x14:dataValidation type="list" allowBlank="1" showInputMessage="1" showErrorMessage="1">
          <x14:formula1>
            <xm:f>_xlfn.SWITCH(VLOOKUP($C2,Model!$A$2:$F$22,6,FALSE),0,Lookup!$L$4:$L$15,1,Lookup!$L$4:$L$15,2,Lookup!$L$4:$L$15,3,Lookup!$L$4:$L$15,6,Lookup!$L$4:$L$15)</xm:f>
          </x14:formula1>
          <xm:sqref>H2:H200</xm:sqref>
        </x14:dataValidation>
        <x14:dataValidation type="list" allowBlank="1" showInputMessage="1" showErrorMessage="1">
          <x14:formula1>
            <xm:f>_xlfn.SWITCH(VLOOKUP($C10,Model!$A$2:$F$22,6,FALSE),0,Lookup!$N$4:$N$15,1,Lookup!$N$4:$N$15,2,Lookup!$N$4:$N$15,3,Lookup!$N$4:$N$15,6,Lookup!$N$4:$N$15)</xm:f>
          </x14:formula1>
          <xm:sqref>I10</xm:sqref>
        </x14:dataValidation>
        <x14:dataValidation type="list" allowBlank="1" showInputMessage="1" showErrorMessage="1">
          <x14:formula1>
            <xm:f>_xlfn.SWITCH(VLOOKUP($C2,Model!$A$2:$F$22,6,FALSE),0,Lookup!$V$4:$V$12,1,Lookup!$V$4:$V$12,2,Lookup!$V$4:$V$12,3,Lookup!$V$4:$V$12,6,Lookup!$V$4:$V$12)</xm:f>
          </x14:formula1>
          <xm:sqref>L2:L200</xm:sqref>
        </x14:dataValidation>
        <x14:dataValidation type="list" allowBlank="1" showInputMessage="1" showErrorMessage="1">
          <x14:formula1>
            <xm:f>_xlfn.SWITCH(VLOOKUP($C2,Model!$A$2:$F$22,6,FALSE),0,Lookup!$AF$4:$AF$8,1,Lookup!$AF$4:$AF$8,2,Lookup!$AF$4:$AF$8,3,Lookup!$AF$4:$AF$8,6,Lookup!$AF$4:$AF$8)</xm:f>
          </x14:formula1>
          <xm:sqref>R2:R200</xm:sqref>
        </x14:dataValidation>
        <x14:dataValidation type="list" allowBlank="1" showInputMessage="1" showErrorMessage="1">
          <x14:formula1>
            <xm:f>_xlfn.SWITCH(VLOOKUP($C2,Model!$A$2:$G$22,6,FALSE),0,Lookup!$J$4:$J$26,4,Lookup!$J$4:$J$26,5,Lookup!$J$4:$J$26,7,Lookup!$J$27:$J$34)</xm:f>
          </x14:formula1>
          <xm:sqref>G2:G200</xm:sqref>
        </x14:dataValidation>
        <x14:dataValidation type="list" allowBlank="1" showInputMessage="1" showErrorMessage="1">
          <x14:formula1>
            <xm:f>_xlfn.SWITCH(VLOOKUP($C10,Model!$A$2:$F$22,6,FALSE),0,Lookup!$R$4:$R$12,4,Lookup!$R$4:$R$12,5,Lookup!$R$4:$R$12,6,Lookup!$R$4:$R$12,7,Lookup!$R$4:$R$12)</xm:f>
          </x14:formula1>
          <xm:sqref>K10</xm:sqref>
        </x14:dataValidation>
        <x14:dataValidation type="list" showInputMessage="1" showErrorMessage="1" error="Data Invalid">
          <x14:formula1>
            <xm:f>_xlfn.SWITCH(VLOOKUP($C2,Model!$A$2:$G$22,6,FALSE),0,"NA",8,Lookup!$C$36,1,Lookup!$C$4:$C$13,2,Lookup!$C$14:$C$22,3,Lookup!$C$23:$C$33,Lookup!$C$4:$C$36)</xm:f>
          </x14:formula1>
          <xm:sqref>D2:D200</xm:sqref>
        </x14:dataValidation>
        <x14:dataValidation type="list" allowBlank="1" showInputMessage="1" showErrorMessage="1">
          <x14:formula1>
            <xm:f>_xlfn.SWITCH(VLOOKUP($C2,Model!$A$2:$F$22,6,FALSE),0,Lookup!$F$4:$F$8,1,Lookup!$F$4:$F$8,6,Lookup!$F$4:$F$8,7,Lookup!$F$4:$F$8,8,Lookup!$F$4:$F$8)</xm:f>
          </x14:formula1>
          <xm:sqref>E2:E200</xm:sqref>
        </x14:dataValidation>
        <x14:dataValidation type="list" allowBlank="1" showInputMessage="1" showErrorMessage="1">
          <x14:formula1>
            <xm:f>_xlfn.SWITCH(VLOOKUP($C2,Model!$A$2:$F$22,6,FALSE),0,Lookup!$N$4:$N$15,1,Lookup!$N$4:$N$15,2,Lookup!$N$4:$N$15,3,Lookup!$N$4:$N$15,6,Lookup!$N$4:$N$15,8,Lookup!$N$17:$N$24)</xm:f>
          </x14:formula1>
          <xm:sqref>I11:I200 I2:I9</xm:sqref>
        </x14:dataValidation>
        <x14:dataValidation type="list" allowBlank="1" showInputMessage="1" showErrorMessage="1">
          <x14:formula1>
            <xm:f>_xlfn.SWITCH(VLOOKUP($C2,Model!$A$2:$F$22,6,FALSE),0,Lookup!$R$4:$R$12,4,Lookup!$R$4:$R$12,5,Lookup!$R$4:$R$12,6,Lookup!$R$4:$R$12,7,Lookup!$R$4:$R$12,8,Lookup!$R$15:$R$23)</xm:f>
          </x14:formula1>
          <xm:sqref>K11:K200 K2:K9</xm:sqref>
        </x14:dataValidation>
        <x14:dataValidation type="list" allowBlank="1" showInputMessage="1" showErrorMessage="1">
          <x14:formula1>
            <xm:f>_xlfn.SWITCH(VLOOKUP($C2,Model!$A$2:$F$22,6,FALSE),8,Lookup!$P$15,Lookup!$P$4:$P$15)</xm:f>
          </x14:formula1>
          <xm:sqref>J11:J200 J2:J9</xm:sqref>
        </x14:dataValidation>
        <x14:dataValidation type="list" allowBlank="1" showInputMessage="1" showErrorMessage="1">
          <x14:formula1>
            <xm:f>_xlfn.SWITCH(VLOOKUP($C2,Model!$A$2:$F$22,6,FALSE),8,Lookup!$X$10,Lookup!$X$4:$X$9)</xm:f>
          </x14:formula1>
          <xm:sqref>M11:M200 M2:M9</xm:sqref>
        </x14:dataValidation>
        <x14:dataValidation type="list" allowBlank="1" showInputMessage="1" showErrorMessage="1">
          <x14:formula1>
            <xm:f>_xlfn.SWITCH(VLOOKUP($C2,Model!$A$2:$F$22,6,FALSE),8,Lookup!$Z$13,Lookup!$Z$4:$Z$12)</xm:f>
          </x14:formula1>
          <xm:sqref>N11:N200 N2:N9</xm:sqref>
        </x14:dataValidation>
        <x14:dataValidation type="list" allowBlank="1" showInputMessage="1" showErrorMessage="1">
          <x14:formula1>
            <xm:f>_xlfn.SWITCH(VLOOKUP($C2,Model!$A$2:$F$22,6,FALSE),8,Lookup!$AB$13,Lookup!$AB$4:$AB$12)</xm:f>
          </x14:formula1>
          <xm:sqref>O11:O200 O2:O9</xm:sqref>
        </x14:dataValidation>
        <x14:dataValidation type="list" allowBlank="1" showInputMessage="1" showErrorMessage="1">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140625" defaultRowHeight="15" x14ac:dyDescent="0.25"/>
  <cols>
    <col min="1" max="1" width="25.85546875" style="39" customWidth="1"/>
    <col min="2" max="6" width="11.5703125" style="39" customWidth="1"/>
    <col min="7" max="7" width="14.140625" style="39" customWidth="1"/>
    <col min="8" max="14" width="11.5703125" style="39" customWidth="1"/>
    <col min="15" max="15" width="13.5703125" style="39" customWidth="1"/>
    <col min="16" max="17" width="9.140625" style="39" customWidth="1"/>
    <col min="18" max="18" width="10.42578125" style="39" customWidth="1"/>
    <col min="19" max="22" width="9.140625" style="39" customWidth="1"/>
    <col min="23" max="23" width="9.140625" style="117" customWidth="1"/>
    <col min="24" max="27" width="9.140625" style="39" customWidth="1"/>
    <col min="28" max="16384" width="9.140625" style="39"/>
  </cols>
  <sheetData>
    <row r="1" spans="1:25" x14ac:dyDescent="0.25">
      <c r="A1" s="47"/>
      <c r="B1" s="50"/>
      <c r="C1" s="51"/>
      <c r="D1" s="52"/>
      <c r="E1" s="51"/>
      <c r="F1" s="51"/>
      <c r="G1" s="51"/>
      <c r="H1" s="51"/>
      <c r="I1" s="51"/>
      <c r="J1" s="51"/>
      <c r="K1" s="51"/>
      <c r="L1" s="51"/>
      <c r="M1" s="51"/>
      <c r="N1" s="51"/>
      <c r="O1" s="51"/>
    </row>
    <row r="2" spans="1:25" x14ac:dyDescent="0.25">
      <c r="A2" s="57"/>
      <c r="B2" s="53"/>
      <c r="C2" s="48"/>
      <c r="D2" s="49"/>
      <c r="E2" s="48"/>
      <c r="F2" s="48"/>
      <c r="G2" s="54" t="s">
        <v>241</v>
      </c>
      <c r="H2" s="48"/>
      <c r="I2" s="48"/>
      <c r="J2" s="48"/>
      <c r="K2" s="48"/>
      <c r="L2" s="48"/>
      <c r="M2" s="48"/>
      <c r="N2" s="48"/>
      <c r="O2" s="48"/>
    </row>
    <row r="3" spans="1:25" ht="40.5" customHeight="1" x14ac:dyDescent="0.25">
      <c r="A3" s="460" t="s">
        <v>242</v>
      </c>
      <c r="B3" s="458"/>
      <c r="C3" s="459" t="s">
        <v>243</v>
      </c>
      <c r="D3" s="458" t="s">
        <v>244</v>
      </c>
      <c r="E3" s="55" t="s">
        <v>245</v>
      </c>
      <c r="F3" s="55" t="s">
        <v>246</v>
      </c>
      <c r="G3" s="56" t="s">
        <v>247</v>
      </c>
      <c r="H3" s="55" t="s">
        <v>248</v>
      </c>
      <c r="I3" s="55" t="s">
        <v>249</v>
      </c>
      <c r="J3" s="55" t="s">
        <v>250</v>
      </c>
      <c r="K3" s="55" t="s">
        <v>251</v>
      </c>
      <c r="L3" s="55" t="s">
        <v>252</v>
      </c>
      <c r="M3" s="55" t="s">
        <v>253</v>
      </c>
      <c r="N3" s="55" t="s">
        <v>254</v>
      </c>
      <c r="O3" s="55" t="s">
        <v>255</v>
      </c>
      <c r="Q3" s="435" t="s">
        <v>256</v>
      </c>
      <c r="R3" s="435" t="s">
        <v>257</v>
      </c>
      <c r="S3" s="435" t="s">
        <v>258</v>
      </c>
      <c r="T3" s="435" t="s">
        <v>259</v>
      </c>
      <c r="U3" s="435" t="s">
        <v>260</v>
      </c>
      <c r="V3" s="435" t="s">
        <v>261</v>
      </c>
      <c r="W3" s="435" t="s">
        <v>262</v>
      </c>
      <c r="X3" s="435" t="s">
        <v>263</v>
      </c>
      <c r="Y3" s="435" t="s">
        <v>264</v>
      </c>
    </row>
    <row r="4" spans="1:25" ht="16.5" customHeight="1" x14ac:dyDescent="0.25">
      <c r="A4" s="74" t="str">
        <f>Model!A2</f>
        <v>Windows Upgrade</v>
      </c>
      <c r="B4" s="60"/>
      <c r="C4" s="115">
        <f>COUNTIF('Factory Input'!$C$2:$C$200,A4)</f>
        <v>0</v>
      </c>
      <c r="D4" s="116">
        <f>SUMIF('Factory Input'!$C$2:$C$200,'Phase-wise Effort'!$A4,'Factory Input'!$V$2:$V$200)</f>
        <v>0</v>
      </c>
      <c r="E4" s="431">
        <f>VLOOKUP($A4,Model!$A$2:W22,23,FALSE)*$D4</f>
        <v>0</v>
      </c>
      <c r="F4" s="431">
        <f>VLOOKUP($A4,Model!$A$2:X22,24,FALSE)*$D4</f>
        <v>0</v>
      </c>
      <c r="G4" s="431">
        <f>VLOOKUP($A4,Model!$A$2:Y22,25,FALSE)*$D4</f>
        <v>0</v>
      </c>
      <c r="H4" s="431">
        <f>VLOOKUP($A4,Model!$A$2:Z22,26,FALSE)*$D4</f>
        <v>0</v>
      </c>
      <c r="I4" s="431">
        <f>VLOOKUP($A4,Model!$A$2:AA22,27,FALSE)*$D4</f>
        <v>0</v>
      </c>
      <c r="J4" s="431">
        <f>VLOOKUP($A4,Model!$A$2:AB22,28,FALSE)*$D4</f>
        <v>0</v>
      </c>
      <c r="K4" s="431">
        <f>VLOOKUP($A4,Model!$A$2:AC22,29,FALSE)*$D4</f>
        <v>0</v>
      </c>
      <c r="L4" s="431">
        <f>VLOOKUP($A4,Model!$A$2:AD22,30,FALSE)*$D4</f>
        <v>0</v>
      </c>
      <c r="M4" s="432">
        <f>SUM(E4:L4)</f>
        <v>0</v>
      </c>
      <c r="N4" s="58"/>
      <c r="O4" s="59"/>
      <c r="Q4" s="462">
        <f>VLOOKUP('Phase-wise Effort'!$A4,Model!$A$2:$AM$22,32,FALSE)*'Phase-wise Effort'!$D4</f>
        <v>0</v>
      </c>
      <c r="R4" s="462">
        <f>VLOOKUP('Phase-wise Effort'!$A4,Model!$A$2:$AM$22,33,FALSE)*'Phase-wise Effort'!$D4</f>
        <v>0</v>
      </c>
      <c r="S4" s="462">
        <f>VLOOKUP('Phase-wise Effort'!$A4,Model!$A$2:$AM$22,34,FALSE)*'Phase-wise Effort'!$D4</f>
        <v>0</v>
      </c>
      <c r="T4" s="462">
        <f>VLOOKUP('Phase-wise Effort'!$A4,Model!$A$2:$AM$22,35,FALSE)*'Phase-wise Effort'!$D4</f>
        <v>0</v>
      </c>
      <c r="U4" s="462">
        <f>VLOOKUP('Phase-wise Effort'!$A4,Model!$A$2:$AM$22,36,FALSE)*'Phase-wise Effort'!$D4</f>
        <v>0</v>
      </c>
      <c r="V4" s="462">
        <f>VLOOKUP('Phase-wise Effort'!$A4,Model!$A$2:$AM$22,37,FALSE)*'Phase-wise Effort'!$D4</f>
        <v>0</v>
      </c>
      <c r="W4" s="462">
        <f>VLOOKUP('Phase-wise Effort'!$A4,Model!$A$2:$AM$22,38,FALSE)*'Phase-wise Effort'!$D4</f>
        <v>0</v>
      </c>
      <c r="X4" s="462">
        <f>VLOOKUP('Phase-wise Effort'!$A4,Model!$A$2:$AM$22,39,FALSE)*'Phase-wise Effort'!$D4</f>
        <v>0</v>
      </c>
      <c r="Y4" s="462">
        <f>SUM(Q4:X4)</f>
        <v>0</v>
      </c>
    </row>
    <row r="5" spans="1:25" ht="15" customHeight="1" x14ac:dyDescent="0.25">
      <c r="A5" s="74" t="str">
        <f>Model!A3</f>
        <v>Linux to Linux</v>
      </c>
      <c r="B5" s="60"/>
      <c r="C5" s="115">
        <f>COUNTIF('Factory Input'!$C$2:$C$200,A5)</f>
        <v>0</v>
      </c>
      <c r="D5" s="116">
        <f>SUMIF('Factory Input'!$C$2:$C$200,'Phase-wise Effort'!$A5,'Factory Input'!$V$2:$V$200)</f>
        <v>0</v>
      </c>
      <c r="E5" s="431">
        <f>VLOOKUP($A5,Model!$A$2:W23,23,FALSE)*$D5</f>
        <v>0</v>
      </c>
      <c r="F5" s="431">
        <f>VLOOKUP($A5,Model!$A$2:X23,24,FALSE)*$D5</f>
        <v>0</v>
      </c>
      <c r="G5" s="431">
        <f>VLOOKUP($A5,Model!$A$2:Y23,25,FALSE)*$D5</f>
        <v>0</v>
      </c>
      <c r="H5" s="431">
        <f>VLOOKUP($A5,Model!$A$2:Z23,26,FALSE)*$D5</f>
        <v>0</v>
      </c>
      <c r="I5" s="431">
        <f>VLOOKUP($A5,Model!$A$2:AA23,27,FALSE)*$D5</f>
        <v>0</v>
      </c>
      <c r="J5" s="431">
        <f>VLOOKUP($A5,Model!$A$2:AB23,28,FALSE)*$D5</f>
        <v>0</v>
      </c>
      <c r="K5" s="431">
        <f>VLOOKUP($A5,Model!$A$2:AC23,29,FALSE)*$D5</f>
        <v>0</v>
      </c>
      <c r="L5" s="431">
        <f>VLOOKUP($A5,Model!$A$2:AD23,30,FALSE)*$D5</f>
        <v>0</v>
      </c>
      <c r="M5" s="432">
        <f t="shared" ref="M5:M24" si="0">SUM(E5:L5)</f>
        <v>0</v>
      </c>
      <c r="N5" s="58"/>
      <c r="O5" s="59"/>
      <c r="Q5" s="462">
        <f>VLOOKUP('Phase-wise Effort'!$A5,Model!$A$2:$AM$22,32,FALSE)*'Phase-wise Effort'!$D5</f>
        <v>0</v>
      </c>
      <c r="R5" s="462">
        <f>VLOOKUP('Phase-wise Effort'!$A5,Model!$A$2:$AM$22,33,FALSE)*'Phase-wise Effort'!$D5</f>
        <v>0</v>
      </c>
      <c r="S5" s="462">
        <f>VLOOKUP('Phase-wise Effort'!$A5,Model!$A$2:$AM$22,34,FALSE)*'Phase-wise Effort'!$D5</f>
        <v>0</v>
      </c>
      <c r="T5" s="462">
        <f>VLOOKUP('Phase-wise Effort'!$A5,Model!$A$2:$AM$22,35,FALSE)*'Phase-wise Effort'!$D5</f>
        <v>0</v>
      </c>
      <c r="U5" s="462">
        <f>VLOOKUP('Phase-wise Effort'!$A5,Model!$A$2:$AM$22,36,FALSE)*'Phase-wise Effort'!$D5</f>
        <v>0</v>
      </c>
      <c r="V5" s="462">
        <f>VLOOKUP('Phase-wise Effort'!$A5,Model!$A$2:$AM$22,37,FALSE)*'Phase-wise Effort'!$D5</f>
        <v>0</v>
      </c>
      <c r="W5" s="462">
        <f>VLOOKUP('Phase-wise Effort'!$A5,Model!$A$2:$AM$22,38,FALSE)*'Phase-wise Effort'!$D5</f>
        <v>0</v>
      </c>
      <c r="X5" s="462">
        <f>VLOOKUP('Phase-wise Effort'!$A5,Model!$A$2:$AM$22,39,FALSE)*'Phase-wise Effort'!$D5</f>
        <v>0</v>
      </c>
      <c r="Y5" s="462">
        <f t="shared" ref="Y5:Y24" si="1">SUM(Q5:X5)</f>
        <v>0</v>
      </c>
    </row>
    <row r="6" spans="1:25" ht="15" customHeight="1" x14ac:dyDescent="0.25">
      <c r="A6" s="74" t="str">
        <f>Model!A4</f>
        <v>U2L-Java</v>
      </c>
      <c r="B6" s="60"/>
      <c r="C6" s="115">
        <f>COUNTIF('Factory Input'!$C$2:$C$200,A6)</f>
        <v>0</v>
      </c>
      <c r="D6" s="116">
        <f>SUMIF('Factory Input'!$C$2:$C$200,'Phase-wise Effort'!$A6,'Factory Input'!$V$2:$V$200)</f>
        <v>0</v>
      </c>
      <c r="E6" s="431">
        <f>VLOOKUP($A6,Model!$A$2:W24,23,FALSE)*$D6</f>
        <v>0</v>
      </c>
      <c r="F6" s="431">
        <f>VLOOKUP($A6,Model!$A$2:X24,24,FALSE)*$D6</f>
        <v>0</v>
      </c>
      <c r="G6" s="431">
        <f>VLOOKUP($A6,Model!$A$2:Y24,25,FALSE)*$D6</f>
        <v>0</v>
      </c>
      <c r="H6" s="431">
        <f>VLOOKUP($A6,Model!$A$2:Z24,26,FALSE)*$D6</f>
        <v>0</v>
      </c>
      <c r="I6" s="431">
        <f>VLOOKUP($A6,Model!$A$2:AA24,27,FALSE)*$D6</f>
        <v>0</v>
      </c>
      <c r="J6" s="431">
        <f>VLOOKUP($A6,Model!$A$2:AB24,28,FALSE)*$D6</f>
        <v>0</v>
      </c>
      <c r="K6" s="431">
        <f>VLOOKUP($A6,Model!$A$2:AC24,29,FALSE)*$D6</f>
        <v>0</v>
      </c>
      <c r="L6" s="431">
        <f>VLOOKUP($A6,Model!$A$2:AD24,30,FALSE)*$D6</f>
        <v>0</v>
      </c>
      <c r="M6" s="432">
        <f t="shared" si="0"/>
        <v>0</v>
      </c>
      <c r="N6" s="58"/>
      <c r="O6" s="59"/>
      <c r="Q6" s="462">
        <f>VLOOKUP('Phase-wise Effort'!$A6,Model!$A$2:$AM$22,32,FALSE)*'Phase-wise Effort'!$D6</f>
        <v>0</v>
      </c>
      <c r="R6" s="462">
        <f>VLOOKUP('Phase-wise Effort'!$A6,Model!$A$2:$AM$22,33,FALSE)*'Phase-wise Effort'!$D6</f>
        <v>0</v>
      </c>
      <c r="S6" s="462">
        <f>VLOOKUP('Phase-wise Effort'!$A6,Model!$A$2:$AM$22,34,FALSE)*'Phase-wise Effort'!$D6</f>
        <v>0</v>
      </c>
      <c r="T6" s="462">
        <f>VLOOKUP('Phase-wise Effort'!$A6,Model!$A$2:$AM$22,35,FALSE)*'Phase-wise Effort'!$D6</f>
        <v>0</v>
      </c>
      <c r="U6" s="462">
        <f>VLOOKUP('Phase-wise Effort'!$A6,Model!$A$2:$AM$22,36,FALSE)*'Phase-wise Effort'!$D6</f>
        <v>0</v>
      </c>
      <c r="V6" s="462">
        <f>VLOOKUP('Phase-wise Effort'!$A6,Model!$A$2:$AM$22,37,FALSE)*'Phase-wise Effort'!$D6</f>
        <v>0</v>
      </c>
      <c r="W6" s="462">
        <f>VLOOKUP('Phase-wise Effort'!$A6,Model!$A$2:$AM$22,38,FALSE)*'Phase-wise Effort'!$D6</f>
        <v>0</v>
      </c>
      <c r="X6" s="462">
        <f>VLOOKUP('Phase-wise Effort'!$A6,Model!$A$2:$AM$22,39,FALSE)*'Phase-wise Effort'!$D6</f>
        <v>0</v>
      </c>
      <c r="Y6" s="462">
        <f t="shared" si="1"/>
        <v>0</v>
      </c>
    </row>
    <row r="7" spans="1:25" ht="15" customHeight="1" x14ac:dyDescent="0.25">
      <c r="A7" s="74" t="str">
        <f>Model!A5</f>
        <v>U2L-Others</v>
      </c>
      <c r="B7" s="60"/>
      <c r="C7" s="115">
        <f>COUNTIF('Factory Input'!$C$2:$C$200,A7)</f>
        <v>0</v>
      </c>
      <c r="D7" s="116">
        <f>SUMIF('Factory Input'!$C$2:$C$200,'Phase-wise Effort'!$A7,'Factory Input'!$V$2:$V$200)</f>
        <v>0</v>
      </c>
      <c r="E7" s="431">
        <f>VLOOKUP($A7,Model!$A$2:W25,23,FALSE)*$D7</f>
        <v>0</v>
      </c>
      <c r="F7" s="431">
        <f>VLOOKUP($A7,Model!$A$2:X25,24,FALSE)*$D7</f>
        <v>0</v>
      </c>
      <c r="G7" s="431">
        <f>VLOOKUP($A7,Model!$A$2:Y25,25,FALSE)*$D7</f>
        <v>0</v>
      </c>
      <c r="H7" s="431">
        <f>VLOOKUP($A7,Model!$A$2:Z25,26,FALSE)*$D7</f>
        <v>0</v>
      </c>
      <c r="I7" s="431">
        <f>VLOOKUP($A7,Model!$A$2:AA25,27,FALSE)*$D7</f>
        <v>0</v>
      </c>
      <c r="J7" s="431">
        <f>VLOOKUP($A7,Model!$A$2:AB25,28,FALSE)*$D7</f>
        <v>0</v>
      </c>
      <c r="K7" s="431">
        <f>VLOOKUP($A7,Model!$A$2:AC25,29,FALSE)*$D7</f>
        <v>0</v>
      </c>
      <c r="L7" s="431">
        <f>VLOOKUP($A7,Model!$A$2:AD25,30,FALSE)*$D7</f>
        <v>0</v>
      </c>
      <c r="M7" s="432">
        <f t="shared" si="0"/>
        <v>0</v>
      </c>
      <c r="N7" s="58"/>
      <c r="O7" s="59"/>
      <c r="Q7" s="462">
        <f>VLOOKUP('Phase-wise Effort'!$A7,Model!$A$2:$AM$22,32,FALSE)*'Phase-wise Effort'!$D7</f>
        <v>0</v>
      </c>
      <c r="R7" s="462">
        <f>VLOOKUP('Phase-wise Effort'!$A7,Model!$A$2:$AM$22,33,FALSE)*'Phase-wise Effort'!$D7</f>
        <v>0</v>
      </c>
      <c r="S7" s="462">
        <f>VLOOKUP('Phase-wise Effort'!$A7,Model!$A$2:$AM$22,34,FALSE)*'Phase-wise Effort'!$D7</f>
        <v>0</v>
      </c>
      <c r="T7" s="462">
        <f>VLOOKUP('Phase-wise Effort'!$A7,Model!$A$2:$AM$22,35,FALSE)*'Phase-wise Effort'!$D7</f>
        <v>0</v>
      </c>
      <c r="U7" s="462">
        <f>VLOOKUP('Phase-wise Effort'!$A7,Model!$A$2:$AM$22,36,FALSE)*'Phase-wise Effort'!$D7</f>
        <v>0</v>
      </c>
      <c r="V7" s="462">
        <f>VLOOKUP('Phase-wise Effort'!$A7,Model!$A$2:$AM$22,37,FALSE)*'Phase-wise Effort'!$D7</f>
        <v>0</v>
      </c>
      <c r="W7" s="462">
        <f>VLOOKUP('Phase-wise Effort'!$A7,Model!$A$2:$AM$22,38,FALSE)*'Phase-wise Effort'!$D7</f>
        <v>0</v>
      </c>
      <c r="X7" s="462">
        <f>VLOOKUP('Phase-wise Effort'!$A7,Model!$A$2:$AM$22,39,FALSE)*'Phase-wise Effort'!$D7</f>
        <v>0</v>
      </c>
      <c r="Y7" s="462">
        <f t="shared" si="1"/>
        <v>0</v>
      </c>
    </row>
    <row r="8" spans="1:25" ht="15" customHeight="1" x14ac:dyDescent="0.25">
      <c r="A8" s="74" t="str">
        <f>Model!A6</f>
        <v>ASP to .Net</v>
      </c>
      <c r="B8" s="60"/>
      <c r="C8" s="115">
        <f>COUNTIF('Factory Input'!$C$2:$C$200,A8)</f>
        <v>0</v>
      </c>
      <c r="D8" s="116">
        <f>SUMIF('Factory Input'!$C$2:$C$200,'Phase-wise Effort'!$A8,'Factory Input'!$V$2:$V$200)</f>
        <v>0</v>
      </c>
      <c r="E8" s="431">
        <f>VLOOKUP($A8,Model!$A$2:W26,23,FALSE)*$D8</f>
        <v>0</v>
      </c>
      <c r="F8" s="431">
        <f>VLOOKUP($A8,Model!$A$2:X26,24,FALSE)*$D8</f>
        <v>0</v>
      </c>
      <c r="G8" s="431">
        <f>VLOOKUP($A8,Model!$A$2:Y26,25,FALSE)*$D8</f>
        <v>0</v>
      </c>
      <c r="H8" s="431">
        <f>VLOOKUP($A8,Model!$A$2:Z26,26,FALSE)*$D8</f>
        <v>0</v>
      </c>
      <c r="I8" s="431">
        <f>VLOOKUP($A8,Model!$A$2:AA26,27,FALSE)*$D8</f>
        <v>0</v>
      </c>
      <c r="J8" s="431">
        <f>VLOOKUP($A8,Model!$A$2:AB26,28,FALSE)*$D8</f>
        <v>0</v>
      </c>
      <c r="K8" s="431">
        <f>VLOOKUP($A8,Model!$A$2:AC26,29,FALSE)*$D8</f>
        <v>0</v>
      </c>
      <c r="L8" s="431">
        <f>VLOOKUP($A8,Model!$A$2:AD26,30,FALSE)*$D8</f>
        <v>0</v>
      </c>
      <c r="M8" s="432">
        <f t="shared" si="0"/>
        <v>0</v>
      </c>
      <c r="N8" s="58"/>
      <c r="O8" s="59"/>
      <c r="Q8" s="462">
        <f>VLOOKUP('Phase-wise Effort'!$A8,Model!$A$2:$AM$22,32,FALSE)*'Phase-wise Effort'!$D8</f>
        <v>0</v>
      </c>
      <c r="R8" s="462">
        <f>VLOOKUP('Phase-wise Effort'!$A8,Model!$A$2:$AM$22,33,FALSE)*'Phase-wise Effort'!$D8</f>
        <v>0</v>
      </c>
      <c r="S8" s="462">
        <f>VLOOKUP('Phase-wise Effort'!$A8,Model!$A$2:$AM$22,34,FALSE)*'Phase-wise Effort'!$D8</f>
        <v>0</v>
      </c>
      <c r="T8" s="462">
        <f>VLOOKUP('Phase-wise Effort'!$A8,Model!$A$2:$AM$22,35,FALSE)*'Phase-wise Effort'!$D8</f>
        <v>0</v>
      </c>
      <c r="U8" s="462">
        <f>VLOOKUP('Phase-wise Effort'!$A8,Model!$A$2:$AM$22,36,FALSE)*'Phase-wise Effort'!$D8</f>
        <v>0</v>
      </c>
      <c r="V8" s="462">
        <f>VLOOKUP('Phase-wise Effort'!$A8,Model!$A$2:$AM$22,37,FALSE)*'Phase-wise Effort'!$D8</f>
        <v>0</v>
      </c>
      <c r="W8" s="462">
        <f>VLOOKUP('Phase-wise Effort'!$A8,Model!$A$2:$AM$22,38,FALSE)*'Phase-wise Effort'!$D8</f>
        <v>0</v>
      </c>
      <c r="X8" s="462">
        <f>VLOOKUP('Phase-wise Effort'!$A8,Model!$A$2:$AM$22,39,FALSE)*'Phase-wise Effort'!$D8</f>
        <v>0</v>
      </c>
      <c r="Y8" s="462">
        <f t="shared" si="1"/>
        <v>0</v>
      </c>
    </row>
    <row r="9" spans="1:25" ht="15" customHeight="1" x14ac:dyDescent="0.25">
      <c r="A9" s="74" t="str">
        <f>Model!A7</f>
        <v>VB to .Net</v>
      </c>
      <c r="B9" s="60"/>
      <c r="C9" s="115">
        <f>COUNTIF('Factory Input'!$C$2:$C$200,A9)</f>
        <v>0</v>
      </c>
      <c r="D9" s="116">
        <f>SUMIF('Factory Input'!$C$2:$C$200,'Phase-wise Effort'!$A9,'Factory Input'!$V$2:$V$200)</f>
        <v>0</v>
      </c>
      <c r="E9" s="431">
        <f>VLOOKUP($A9,Model!$A$2:W27,23,FALSE)*$D9</f>
        <v>0</v>
      </c>
      <c r="F9" s="431">
        <f>VLOOKUP($A9,Model!$A$2:X27,24,FALSE)*$D9</f>
        <v>0</v>
      </c>
      <c r="G9" s="431">
        <f>VLOOKUP($A9,Model!$A$2:Y27,25,FALSE)*$D9</f>
        <v>0</v>
      </c>
      <c r="H9" s="431">
        <f>VLOOKUP($A9,Model!$A$2:Z27,26,FALSE)*$D9</f>
        <v>0</v>
      </c>
      <c r="I9" s="431">
        <f>VLOOKUP($A9,Model!$A$2:AA27,27,FALSE)*$D9</f>
        <v>0</v>
      </c>
      <c r="J9" s="431">
        <f>VLOOKUP($A9,Model!$A$2:AB27,28,FALSE)*$D9</f>
        <v>0</v>
      </c>
      <c r="K9" s="431">
        <f>VLOOKUP($A9,Model!$A$2:AC27,29,FALSE)*$D9</f>
        <v>0</v>
      </c>
      <c r="L9" s="431">
        <f>VLOOKUP($A9,Model!$A$2:AD27,30,FALSE)*$D9</f>
        <v>0</v>
      </c>
      <c r="M9" s="432">
        <f t="shared" si="0"/>
        <v>0</v>
      </c>
      <c r="N9" s="58"/>
      <c r="O9" s="59"/>
      <c r="Q9" s="462">
        <f>VLOOKUP('Phase-wise Effort'!$A9,Model!$A$2:$AM$22,32,FALSE)*'Phase-wise Effort'!$D9</f>
        <v>0</v>
      </c>
      <c r="R9" s="462">
        <f>VLOOKUP('Phase-wise Effort'!$A9,Model!$A$2:$AM$22,33,FALSE)*'Phase-wise Effort'!$D9</f>
        <v>0</v>
      </c>
      <c r="S9" s="462">
        <f>VLOOKUP('Phase-wise Effort'!$A9,Model!$A$2:$AM$22,34,FALSE)*'Phase-wise Effort'!$D9</f>
        <v>0</v>
      </c>
      <c r="T9" s="462">
        <f>VLOOKUP('Phase-wise Effort'!$A9,Model!$A$2:$AM$22,35,FALSE)*'Phase-wise Effort'!$D9</f>
        <v>0</v>
      </c>
      <c r="U9" s="462">
        <f>VLOOKUP('Phase-wise Effort'!$A9,Model!$A$2:$AM$22,36,FALSE)*'Phase-wise Effort'!$D9</f>
        <v>0</v>
      </c>
      <c r="V9" s="462">
        <f>VLOOKUP('Phase-wise Effort'!$A9,Model!$A$2:$AM$22,37,FALSE)*'Phase-wise Effort'!$D9</f>
        <v>0</v>
      </c>
      <c r="W9" s="462">
        <f>VLOOKUP('Phase-wise Effort'!$A9,Model!$A$2:$AM$22,38,FALSE)*'Phase-wise Effort'!$D9</f>
        <v>0</v>
      </c>
      <c r="X9" s="462">
        <f>VLOOKUP('Phase-wise Effort'!$A9,Model!$A$2:$AM$22,39,FALSE)*'Phase-wise Effort'!$D9</f>
        <v>0</v>
      </c>
      <c r="Y9" s="462">
        <f t="shared" si="1"/>
        <v>0</v>
      </c>
    </row>
    <row r="10" spans="1:25" ht="15" customHeight="1" x14ac:dyDescent="0.25">
      <c r="A10" s="74" t="str">
        <f>Model!A8</f>
        <v>VB.Net to ASP.Net</v>
      </c>
      <c r="B10" s="60"/>
      <c r="C10" s="115">
        <f>COUNTIF('Factory Input'!$C$2:$C$200,A10)</f>
        <v>0</v>
      </c>
      <c r="D10" s="116">
        <f>SUMIF('Factory Input'!$C$2:$C$200,'Phase-wise Effort'!$A10,'Factory Input'!$V$2:$V$200)</f>
        <v>0</v>
      </c>
      <c r="E10" s="431">
        <f>VLOOKUP($A10,Model!$A$2:W28,23,FALSE)*$D10</f>
        <v>0</v>
      </c>
      <c r="F10" s="431">
        <f>VLOOKUP($A10,Model!$A$2:X28,24,FALSE)*$D10</f>
        <v>0</v>
      </c>
      <c r="G10" s="431">
        <f>VLOOKUP($A10,Model!$A$2:Y28,25,FALSE)*$D10</f>
        <v>0</v>
      </c>
      <c r="H10" s="431">
        <f>VLOOKUP($A10,Model!$A$2:Z28,26,FALSE)*$D10</f>
        <v>0</v>
      </c>
      <c r="I10" s="431">
        <f>VLOOKUP($A10,Model!$A$2:AA28,27,FALSE)*$D10</f>
        <v>0</v>
      </c>
      <c r="J10" s="431">
        <f>VLOOKUP($A10,Model!$A$2:AB28,28,FALSE)*$D10</f>
        <v>0</v>
      </c>
      <c r="K10" s="431">
        <f>VLOOKUP($A10,Model!$A$2:AC28,29,FALSE)*$D10</f>
        <v>0</v>
      </c>
      <c r="L10" s="431">
        <f>VLOOKUP($A10,Model!$A$2:AD28,30,FALSE)*$D10</f>
        <v>0</v>
      </c>
      <c r="M10" s="432">
        <f t="shared" si="0"/>
        <v>0</v>
      </c>
      <c r="N10" s="58"/>
      <c r="O10" s="59"/>
      <c r="Q10" s="462">
        <f>VLOOKUP('Phase-wise Effort'!$A10,Model!$A$2:$AM$22,32,FALSE)*'Phase-wise Effort'!$D10</f>
        <v>0</v>
      </c>
      <c r="R10" s="462">
        <f>VLOOKUP('Phase-wise Effort'!$A10,Model!$A$2:$AM$22,33,FALSE)*'Phase-wise Effort'!$D10</f>
        <v>0</v>
      </c>
      <c r="S10" s="462">
        <f>VLOOKUP('Phase-wise Effort'!$A10,Model!$A$2:$AM$22,34,FALSE)*'Phase-wise Effort'!$D10</f>
        <v>0</v>
      </c>
      <c r="T10" s="462">
        <f>VLOOKUP('Phase-wise Effort'!$A10,Model!$A$2:$AM$22,35,FALSE)*'Phase-wise Effort'!$D10</f>
        <v>0</v>
      </c>
      <c r="U10" s="462">
        <f>VLOOKUP('Phase-wise Effort'!$A10,Model!$A$2:$AM$22,36,FALSE)*'Phase-wise Effort'!$D10</f>
        <v>0</v>
      </c>
      <c r="V10" s="462">
        <f>VLOOKUP('Phase-wise Effort'!$A10,Model!$A$2:$AM$22,37,FALSE)*'Phase-wise Effort'!$D10</f>
        <v>0</v>
      </c>
      <c r="W10" s="462">
        <f>VLOOKUP('Phase-wise Effort'!$A10,Model!$A$2:$AM$22,38,FALSE)*'Phase-wise Effort'!$D10</f>
        <v>0</v>
      </c>
      <c r="X10" s="462">
        <f>VLOOKUP('Phase-wise Effort'!$A10,Model!$A$2:$AM$22,39,FALSE)*'Phase-wise Effort'!$D10</f>
        <v>0</v>
      </c>
      <c r="Y10" s="462">
        <f t="shared" si="1"/>
        <v>0</v>
      </c>
    </row>
    <row r="11" spans="1:25" ht="15" customHeight="1" x14ac:dyDescent="0.25">
      <c r="A11" s="74" t="str">
        <f>Model!A9</f>
        <v>CFML to ASP .Net</v>
      </c>
      <c r="B11" s="60"/>
      <c r="C11" s="115">
        <f>COUNTIF('Factory Input'!$C$2:$C$200,A11)</f>
        <v>0</v>
      </c>
      <c r="D11" s="116">
        <f>SUMIF('Factory Input'!$C$2:$C$200,'Phase-wise Effort'!$A11,'Factory Input'!$V$2:$V$200)</f>
        <v>0</v>
      </c>
      <c r="E11" s="431">
        <f>VLOOKUP($A11,Model!$A$2:W29,23,FALSE)*$D11</f>
        <v>0</v>
      </c>
      <c r="F11" s="431">
        <f>VLOOKUP($A11,Model!$A$2:X29,24,FALSE)*$D11</f>
        <v>0</v>
      </c>
      <c r="G11" s="431">
        <f>VLOOKUP($A11,Model!$A$2:Y29,25,FALSE)*$D11</f>
        <v>0</v>
      </c>
      <c r="H11" s="431">
        <f>VLOOKUP($A11,Model!$A$2:Z29,26,FALSE)*$D11</f>
        <v>0</v>
      </c>
      <c r="I11" s="431">
        <f>VLOOKUP($A11,Model!$A$2:AA29,27,FALSE)*$D11</f>
        <v>0</v>
      </c>
      <c r="J11" s="431">
        <f>VLOOKUP($A11,Model!$A$2:AB29,28,FALSE)*$D11</f>
        <v>0</v>
      </c>
      <c r="K11" s="431">
        <f>VLOOKUP($A11,Model!$A$2:AC29,29,FALSE)*$D11</f>
        <v>0</v>
      </c>
      <c r="L11" s="431">
        <f>VLOOKUP($A11,Model!$A$2:AD29,30,FALSE)*$D11</f>
        <v>0</v>
      </c>
      <c r="M11" s="432">
        <f t="shared" si="0"/>
        <v>0</v>
      </c>
      <c r="N11" s="58"/>
      <c r="O11" s="59"/>
      <c r="Q11" s="462">
        <f>VLOOKUP('Phase-wise Effort'!$A11,Model!$A$2:$AM$22,32,FALSE)*'Phase-wise Effort'!$D11</f>
        <v>0</v>
      </c>
      <c r="R11" s="462">
        <f>VLOOKUP('Phase-wise Effort'!$A11,Model!$A$2:$AM$22,33,FALSE)*'Phase-wise Effort'!$D11</f>
        <v>0</v>
      </c>
      <c r="S11" s="462">
        <f>VLOOKUP('Phase-wise Effort'!$A11,Model!$A$2:$AM$22,34,FALSE)*'Phase-wise Effort'!$D11</f>
        <v>0</v>
      </c>
      <c r="T11" s="462">
        <f>VLOOKUP('Phase-wise Effort'!$A11,Model!$A$2:$AM$22,35,FALSE)*'Phase-wise Effort'!$D11</f>
        <v>0</v>
      </c>
      <c r="U11" s="462">
        <f>VLOOKUP('Phase-wise Effort'!$A11,Model!$A$2:$AM$22,36,FALSE)*'Phase-wise Effort'!$D11</f>
        <v>0</v>
      </c>
      <c r="V11" s="462">
        <f>VLOOKUP('Phase-wise Effort'!$A11,Model!$A$2:$AM$22,37,FALSE)*'Phase-wise Effort'!$D11</f>
        <v>0</v>
      </c>
      <c r="W11" s="462">
        <f>VLOOKUP('Phase-wise Effort'!$A11,Model!$A$2:$AM$22,38,FALSE)*'Phase-wise Effort'!$D11</f>
        <v>0</v>
      </c>
      <c r="X11" s="462">
        <f>VLOOKUP('Phase-wise Effort'!$A11,Model!$A$2:$AM$22,39,FALSE)*'Phase-wise Effort'!$D11</f>
        <v>0</v>
      </c>
      <c r="Y11" s="462">
        <f t="shared" si="1"/>
        <v>0</v>
      </c>
    </row>
    <row r="12" spans="1:25" ht="15" customHeight="1" x14ac:dyDescent="0.25">
      <c r="A12" s="74" t="str">
        <f>Model!A10</f>
        <v>MS Access to .Net</v>
      </c>
      <c r="B12" s="60"/>
      <c r="C12" s="115">
        <f>COUNTIF('Factory Input'!$C$2:$C$200,A12)</f>
        <v>0</v>
      </c>
      <c r="D12" s="116">
        <f>SUMIF('Factory Input'!$C$2:$C$200,'Phase-wise Effort'!$A12,'Factory Input'!$V$2:$V$200)</f>
        <v>0</v>
      </c>
      <c r="E12" s="431">
        <f>VLOOKUP($A12,Model!$A$2:W30,23,FALSE)*$D12</f>
        <v>0</v>
      </c>
      <c r="F12" s="431">
        <f>VLOOKUP($A12,Model!$A$2:X30,24,FALSE)*$D12</f>
        <v>0</v>
      </c>
      <c r="G12" s="431">
        <f>VLOOKUP($A12,Model!$A$2:Y30,25,FALSE)*$D12</f>
        <v>0</v>
      </c>
      <c r="H12" s="431">
        <f>VLOOKUP($A12,Model!$A$2:Z30,26,FALSE)*$D12</f>
        <v>0</v>
      </c>
      <c r="I12" s="431">
        <f>VLOOKUP($A12,Model!$A$2:AA30,27,FALSE)*$D12</f>
        <v>0</v>
      </c>
      <c r="J12" s="431">
        <f>VLOOKUP($A12,Model!$A$2:AB30,28,FALSE)*$D12</f>
        <v>0</v>
      </c>
      <c r="K12" s="431">
        <f>VLOOKUP($A12,Model!$A$2:AC30,29,FALSE)*$D12</f>
        <v>0</v>
      </c>
      <c r="L12" s="431">
        <f>VLOOKUP($A12,Model!$A$2:AD30,30,FALSE)*$D12</f>
        <v>0</v>
      </c>
      <c r="M12" s="432">
        <f t="shared" si="0"/>
        <v>0</v>
      </c>
      <c r="N12" s="58"/>
      <c r="O12" s="59"/>
      <c r="Q12" s="462">
        <f>VLOOKUP('Phase-wise Effort'!$A12,Model!$A$2:$AM$22,32,FALSE)*'Phase-wise Effort'!$D12</f>
        <v>0</v>
      </c>
      <c r="R12" s="462">
        <f>VLOOKUP('Phase-wise Effort'!$A12,Model!$A$2:$AM$22,33,FALSE)*'Phase-wise Effort'!$D12</f>
        <v>0</v>
      </c>
      <c r="S12" s="462">
        <f>VLOOKUP('Phase-wise Effort'!$A12,Model!$A$2:$AM$22,34,FALSE)*'Phase-wise Effort'!$D12</f>
        <v>0</v>
      </c>
      <c r="T12" s="462">
        <f>VLOOKUP('Phase-wise Effort'!$A12,Model!$A$2:$AM$22,35,FALSE)*'Phase-wise Effort'!$D12</f>
        <v>0</v>
      </c>
      <c r="U12" s="462">
        <f>VLOOKUP('Phase-wise Effort'!$A12,Model!$A$2:$AM$22,36,FALSE)*'Phase-wise Effort'!$D12</f>
        <v>0</v>
      </c>
      <c r="V12" s="462">
        <f>VLOOKUP('Phase-wise Effort'!$A12,Model!$A$2:$AM$22,37,FALSE)*'Phase-wise Effort'!$D12</f>
        <v>0</v>
      </c>
      <c r="W12" s="462">
        <f>VLOOKUP('Phase-wise Effort'!$A12,Model!$A$2:$AM$22,38,FALSE)*'Phase-wise Effort'!$D12</f>
        <v>0</v>
      </c>
      <c r="X12" s="462">
        <f>VLOOKUP('Phase-wise Effort'!$A12,Model!$A$2:$AM$22,39,FALSE)*'Phase-wise Effort'!$D12</f>
        <v>0</v>
      </c>
      <c r="Y12" s="462">
        <f t="shared" si="1"/>
        <v>0</v>
      </c>
    </row>
    <row r="13" spans="1:25" ht="15" customHeight="1" x14ac:dyDescent="0.25">
      <c r="A13" s="74" t="str">
        <f>Model!A11</f>
        <v>Lotus Notes to O365</v>
      </c>
      <c r="B13" s="60"/>
      <c r="C13" s="115">
        <f>COUNTIF('Factory Input'!$C$2:$C$200,A13)</f>
        <v>0</v>
      </c>
      <c r="D13" s="116">
        <f>SUMIF('Factory Input'!$C$2:$C$200,'Phase-wise Effort'!$A13,'Factory Input'!$V$2:$V$200)</f>
        <v>0</v>
      </c>
      <c r="E13" s="431">
        <f>VLOOKUP($A13,Model!$A$2:W31,23,FALSE)*$D13</f>
        <v>0</v>
      </c>
      <c r="F13" s="431">
        <f>VLOOKUP($A13,Model!$A$2:X31,24,FALSE)*$D13</f>
        <v>0</v>
      </c>
      <c r="G13" s="431">
        <f>VLOOKUP($A13,Model!$A$2:Y31,25,FALSE)*$D13</f>
        <v>0</v>
      </c>
      <c r="H13" s="431">
        <f>VLOOKUP($A13,Model!$A$2:Z31,26,FALSE)*$D13</f>
        <v>0</v>
      </c>
      <c r="I13" s="431">
        <f>VLOOKUP($A13,Model!$A$2:AA31,27,FALSE)*$D13</f>
        <v>0</v>
      </c>
      <c r="J13" s="431">
        <f>VLOOKUP($A13,Model!$A$2:AB31,28,FALSE)*$D13</f>
        <v>0</v>
      </c>
      <c r="K13" s="431">
        <f>VLOOKUP($A13,Model!$A$2:AC31,29,FALSE)*$D13</f>
        <v>0</v>
      </c>
      <c r="L13" s="431">
        <f>VLOOKUP($A13,Model!$A$2:AD31,30,FALSE)*$D13</f>
        <v>0</v>
      </c>
      <c r="M13" s="432">
        <f t="shared" si="0"/>
        <v>0</v>
      </c>
      <c r="N13" s="58"/>
      <c r="O13" s="59"/>
      <c r="Q13" s="462">
        <f>VLOOKUP('Phase-wise Effort'!$A13,Model!$A$2:$AM$22,32,FALSE)*'Phase-wise Effort'!$D13</f>
        <v>0</v>
      </c>
      <c r="R13" s="462">
        <f>VLOOKUP('Phase-wise Effort'!$A13,Model!$A$2:$AM$22,33,FALSE)*'Phase-wise Effort'!$D13</f>
        <v>0</v>
      </c>
      <c r="S13" s="462">
        <f>VLOOKUP('Phase-wise Effort'!$A13,Model!$A$2:$AM$22,34,FALSE)*'Phase-wise Effort'!$D13</f>
        <v>0</v>
      </c>
      <c r="T13" s="462">
        <f>VLOOKUP('Phase-wise Effort'!$A13,Model!$A$2:$AM$22,35,FALSE)*'Phase-wise Effort'!$D13</f>
        <v>0</v>
      </c>
      <c r="U13" s="462">
        <f>VLOOKUP('Phase-wise Effort'!$A13,Model!$A$2:$AM$22,36,FALSE)*'Phase-wise Effort'!$D13</f>
        <v>0</v>
      </c>
      <c r="V13" s="462">
        <f>VLOOKUP('Phase-wise Effort'!$A13,Model!$A$2:$AM$22,37,FALSE)*'Phase-wise Effort'!$D13</f>
        <v>0</v>
      </c>
      <c r="W13" s="462">
        <f>VLOOKUP('Phase-wise Effort'!$A13,Model!$A$2:$AM$22,38,FALSE)*'Phase-wise Effort'!$D13</f>
        <v>0</v>
      </c>
      <c r="X13" s="462">
        <f>VLOOKUP('Phase-wise Effort'!$A13,Model!$A$2:$AM$22,39,FALSE)*'Phase-wise Effort'!$D13</f>
        <v>0</v>
      </c>
      <c r="Y13" s="462">
        <f t="shared" si="1"/>
        <v>0</v>
      </c>
    </row>
    <row r="14" spans="1:25" ht="15" customHeight="1" x14ac:dyDescent="0.25">
      <c r="A14" s="74" t="str">
        <f>Model!A12</f>
        <v>DeCommission</v>
      </c>
      <c r="B14" s="60"/>
      <c r="C14" s="115">
        <f>COUNTIF('Factory Input'!$C$2:$C$200,A14)</f>
        <v>0</v>
      </c>
      <c r="D14" s="116">
        <f>SUMIF('Factory Input'!$C$2:$C$200,'Phase-wise Effort'!$A14,'Factory Input'!$V$2:$V$200)</f>
        <v>0</v>
      </c>
      <c r="E14" s="431">
        <f>VLOOKUP($A14,Model!$A$2:W32,23,FALSE)*$D14</f>
        <v>0</v>
      </c>
      <c r="F14" s="431">
        <f>VLOOKUP($A14,Model!$A$2:X32,24,FALSE)*$D14</f>
        <v>0</v>
      </c>
      <c r="G14" s="431">
        <f>VLOOKUP($A14,Model!$A$2:Y32,25,FALSE)*$D14</f>
        <v>0</v>
      </c>
      <c r="H14" s="431">
        <f>VLOOKUP($A14,Model!$A$2:Z32,26,FALSE)*$D14</f>
        <v>0</v>
      </c>
      <c r="I14" s="431">
        <f>VLOOKUP($A14,Model!$A$2:AA32,27,FALSE)*$D14</f>
        <v>0</v>
      </c>
      <c r="J14" s="431">
        <f>VLOOKUP($A14,Model!$A$2:AB32,28,FALSE)*$D14</f>
        <v>0</v>
      </c>
      <c r="K14" s="431">
        <f>VLOOKUP($A14,Model!$A$2:AC32,29,FALSE)*$D14</f>
        <v>0</v>
      </c>
      <c r="L14" s="431">
        <f>VLOOKUP($A14,Model!$A$2:AD32,30,FALSE)*$D14</f>
        <v>0</v>
      </c>
      <c r="M14" s="432">
        <f t="shared" si="0"/>
        <v>0</v>
      </c>
      <c r="N14" s="58"/>
      <c r="O14" s="59"/>
      <c r="Q14" s="462">
        <f>VLOOKUP('Phase-wise Effort'!$A14,Model!$A$2:$AM$22,32,FALSE)*'Phase-wise Effort'!$D14</f>
        <v>0</v>
      </c>
      <c r="R14" s="462">
        <f>VLOOKUP('Phase-wise Effort'!$A14,Model!$A$2:$AM$22,33,FALSE)*'Phase-wise Effort'!$D14</f>
        <v>0</v>
      </c>
      <c r="S14" s="462">
        <f>VLOOKUP('Phase-wise Effort'!$A14,Model!$A$2:$AM$22,34,FALSE)*'Phase-wise Effort'!$D14</f>
        <v>0</v>
      </c>
      <c r="T14" s="462">
        <f>VLOOKUP('Phase-wise Effort'!$A14,Model!$A$2:$AM$22,35,FALSE)*'Phase-wise Effort'!$D14</f>
        <v>0</v>
      </c>
      <c r="U14" s="462">
        <f>VLOOKUP('Phase-wise Effort'!$A14,Model!$A$2:$AM$22,36,FALSE)*'Phase-wise Effort'!$D14</f>
        <v>0</v>
      </c>
      <c r="V14" s="462">
        <f>VLOOKUP('Phase-wise Effort'!$A14,Model!$A$2:$AM$22,37,FALSE)*'Phase-wise Effort'!$D14</f>
        <v>0</v>
      </c>
      <c r="W14" s="462">
        <f>VLOOKUP('Phase-wise Effort'!$A14,Model!$A$2:$AM$22,38,FALSE)*'Phase-wise Effort'!$D14</f>
        <v>0</v>
      </c>
      <c r="X14" s="462">
        <f>VLOOKUP('Phase-wise Effort'!$A14,Model!$A$2:$AM$22,39,FALSE)*'Phase-wise Effort'!$D14</f>
        <v>0</v>
      </c>
      <c r="Y14" s="462">
        <f t="shared" si="1"/>
        <v>0</v>
      </c>
    </row>
    <row r="15" spans="1:25" ht="15" customHeight="1" x14ac:dyDescent="0.25">
      <c r="A15" s="74" t="str">
        <f>Model!A13</f>
        <v>COTS Upgrade</v>
      </c>
      <c r="B15" s="60"/>
      <c r="C15" s="115">
        <f>COUNTIF('Factory Input'!$C$2:$C$200,A15)</f>
        <v>0</v>
      </c>
      <c r="D15" s="116">
        <f>SUMIF('Factory Input'!$C$2:$C$200,'Phase-wise Effort'!$A15,'Factory Input'!$V$2:$V$200)</f>
        <v>0</v>
      </c>
      <c r="E15" s="431">
        <f>VLOOKUP($A15,Model!$A$2:W33,23,FALSE)*$D15</f>
        <v>0</v>
      </c>
      <c r="F15" s="431">
        <f>VLOOKUP($A15,Model!$A$2:X33,24,FALSE)*$D15</f>
        <v>0</v>
      </c>
      <c r="G15" s="431">
        <f>VLOOKUP($A15,Model!$A$2:Y33,25,FALSE)*$D15</f>
        <v>0</v>
      </c>
      <c r="H15" s="431">
        <f>VLOOKUP($A15,Model!$A$2:Z33,26,FALSE)*$D15</f>
        <v>0</v>
      </c>
      <c r="I15" s="431">
        <f>VLOOKUP($A15,Model!$A$2:AA33,27,FALSE)*$D15</f>
        <v>0</v>
      </c>
      <c r="J15" s="431">
        <f>VLOOKUP($A15,Model!$A$2:AB33,28,FALSE)*$D15</f>
        <v>0</v>
      </c>
      <c r="K15" s="431">
        <f>VLOOKUP($A15,Model!$A$2:AC33,29,FALSE)*$D15</f>
        <v>0</v>
      </c>
      <c r="L15" s="431">
        <f>VLOOKUP($A15,Model!$A$2:AD33,30,FALSE)*$D15</f>
        <v>0</v>
      </c>
      <c r="M15" s="432">
        <f t="shared" si="0"/>
        <v>0</v>
      </c>
      <c r="N15" s="58"/>
      <c r="O15" s="59"/>
      <c r="Q15" s="462">
        <f>VLOOKUP('Phase-wise Effort'!$A15,Model!$A$2:$AM$22,32,FALSE)*'Phase-wise Effort'!$D15</f>
        <v>0</v>
      </c>
      <c r="R15" s="462">
        <f>VLOOKUP('Phase-wise Effort'!$A15,Model!$A$2:$AM$22,33,FALSE)*'Phase-wise Effort'!$D15</f>
        <v>0</v>
      </c>
      <c r="S15" s="462">
        <f>VLOOKUP('Phase-wise Effort'!$A15,Model!$A$2:$AM$22,34,FALSE)*'Phase-wise Effort'!$D15</f>
        <v>0</v>
      </c>
      <c r="T15" s="462">
        <f>VLOOKUP('Phase-wise Effort'!$A15,Model!$A$2:$AM$22,35,FALSE)*'Phase-wise Effort'!$D15</f>
        <v>0</v>
      </c>
      <c r="U15" s="462">
        <f>VLOOKUP('Phase-wise Effort'!$A15,Model!$A$2:$AM$22,36,FALSE)*'Phase-wise Effort'!$D15</f>
        <v>0</v>
      </c>
      <c r="V15" s="462">
        <f>VLOOKUP('Phase-wise Effort'!$A15,Model!$A$2:$AM$22,37,FALSE)*'Phase-wise Effort'!$D15</f>
        <v>0</v>
      </c>
      <c r="W15" s="462">
        <f>VLOOKUP('Phase-wise Effort'!$A15,Model!$A$2:$AM$22,38,FALSE)*'Phase-wise Effort'!$D15</f>
        <v>0</v>
      </c>
      <c r="X15" s="462">
        <f>VLOOKUP('Phase-wise Effort'!$A15,Model!$A$2:$AM$22,39,FALSE)*'Phase-wise Effort'!$D15</f>
        <v>0</v>
      </c>
      <c r="Y15" s="462">
        <f t="shared" si="1"/>
        <v>0</v>
      </c>
    </row>
    <row r="16" spans="1:25" ht="15" customHeight="1" x14ac:dyDescent="0.25">
      <c r="A16" s="74" t="str">
        <f>Model!A14</f>
        <v>DB Upgrade- MySQL/SQL Server</v>
      </c>
      <c r="B16" s="60"/>
      <c r="C16" s="115">
        <f>COUNTIF('Factory Input'!$C$2:$C$200,A16)</f>
        <v>0</v>
      </c>
      <c r="D16" s="116">
        <f>SUMIF('Factory Input'!$C$2:$C$200,'Phase-wise Effort'!$A16,'Factory Input'!$V$2:$V$200)</f>
        <v>0</v>
      </c>
      <c r="E16" s="431">
        <f>VLOOKUP($A16,Model!$A$2:W34,23,FALSE)*$D16</f>
        <v>0</v>
      </c>
      <c r="F16" s="431">
        <f>VLOOKUP($A16,Model!$A$2:X34,24,FALSE)*$D16</f>
        <v>0</v>
      </c>
      <c r="G16" s="431">
        <f>VLOOKUP($A16,Model!$A$2:Y34,25,FALSE)*$D16</f>
        <v>0</v>
      </c>
      <c r="H16" s="431">
        <f>VLOOKUP($A16,Model!$A$2:Z34,26,FALSE)*$D16</f>
        <v>0</v>
      </c>
      <c r="I16" s="431">
        <f>VLOOKUP($A16,Model!$A$2:AA34,27,FALSE)*$D16</f>
        <v>0</v>
      </c>
      <c r="J16" s="431">
        <f>VLOOKUP($A16,Model!$A$2:AB34,28,FALSE)*$D16</f>
        <v>0</v>
      </c>
      <c r="K16" s="431">
        <f>VLOOKUP($A16,Model!$A$2:AC34,29,FALSE)*$D16</f>
        <v>0</v>
      </c>
      <c r="L16" s="431">
        <f>VLOOKUP($A16,Model!$A$2:AD34,30,FALSE)*$D16</f>
        <v>0</v>
      </c>
      <c r="M16" s="432">
        <f t="shared" si="0"/>
        <v>0</v>
      </c>
      <c r="N16" s="58"/>
      <c r="O16" s="59"/>
      <c r="Q16" s="462">
        <f>VLOOKUP('Phase-wise Effort'!$A16,Model!$A$2:$AM$22,32,FALSE)*'Phase-wise Effort'!$D16</f>
        <v>0</v>
      </c>
      <c r="R16" s="462">
        <f>VLOOKUP('Phase-wise Effort'!$A16,Model!$A$2:$AM$22,33,FALSE)*'Phase-wise Effort'!$D16</f>
        <v>0</v>
      </c>
      <c r="S16" s="462">
        <f>VLOOKUP('Phase-wise Effort'!$A16,Model!$A$2:$AM$22,34,FALSE)*'Phase-wise Effort'!$D16</f>
        <v>0</v>
      </c>
      <c r="T16" s="462">
        <f>VLOOKUP('Phase-wise Effort'!$A16,Model!$A$2:$AM$22,35,FALSE)*'Phase-wise Effort'!$D16</f>
        <v>0</v>
      </c>
      <c r="U16" s="462">
        <f>VLOOKUP('Phase-wise Effort'!$A16,Model!$A$2:$AM$22,36,FALSE)*'Phase-wise Effort'!$D16</f>
        <v>0</v>
      </c>
      <c r="V16" s="462">
        <f>VLOOKUP('Phase-wise Effort'!$A16,Model!$A$2:$AM$22,37,FALSE)*'Phase-wise Effort'!$D16</f>
        <v>0</v>
      </c>
      <c r="W16" s="462">
        <f>VLOOKUP('Phase-wise Effort'!$A16,Model!$A$2:$AM$22,38,FALSE)*'Phase-wise Effort'!$D16</f>
        <v>0</v>
      </c>
      <c r="X16" s="462">
        <f>VLOOKUP('Phase-wise Effort'!$A16,Model!$A$2:$AM$22,39,FALSE)*'Phase-wise Effort'!$D16</f>
        <v>0</v>
      </c>
      <c r="Y16" s="462">
        <f t="shared" si="1"/>
        <v>0</v>
      </c>
    </row>
    <row r="17" spans="1:25" ht="15" customHeight="1" x14ac:dyDescent="0.25">
      <c r="A17" s="74" t="str">
        <f>Model!A15</f>
        <v>DB Upgrade - Oracle</v>
      </c>
      <c r="B17" s="60"/>
      <c r="C17" s="115">
        <f>COUNTIF('Factory Input'!$C$2:$C$200,A17)</f>
        <v>0</v>
      </c>
      <c r="D17" s="116">
        <f>SUMIF('Factory Input'!$C$2:$C$200,'Phase-wise Effort'!$A17,'Factory Input'!$V$2:$V$200)</f>
        <v>0</v>
      </c>
      <c r="E17" s="431">
        <f>VLOOKUP($A17,Model!$A$2:W35,23,FALSE)*$D17</f>
        <v>0</v>
      </c>
      <c r="F17" s="431">
        <f>VLOOKUP($A17,Model!$A$2:X35,24,FALSE)*$D17</f>
        <v>0</v>
      </c>
      <c r="G17" s="431">
        <f>VLOOKUP($A17,Model!$A$2:Y35,25,FALSE)*$D17</f>
        <v>0</v>
      </c>
      <c r="H17" s="431">
        <f>VLOOKUP($A17,Model!$A$2:Z35,26,FALSE)*$D17</f>
        <v>0</v>
      </c>
      <c r="I17" s="431">
        <f>VLOOKUP($A17,Model!$A$2:AA35,27,FALSE)*$D17</f>
        <v>0</v>
      </c>
      <c r="J17" s="431">
        <f>VLOOKUP($A17,Model!$A$2:AB35,28,FALSE)*$D17</f>
        <v>0</v>
      </c>
      <c r="K17" s="431">
        <f>VLOOKUP($A17,Model!$A$2:AC35,29,FALSE)*$D17</f>
        <v>0</v>
      </c>
      <c r="L17" s="431">
        <f>VLOOKUP($A17,Model!$A$2:AD35,30,FALSE)*$D17</f>
        <v>0</v>
      </c>
      <c r="M17" s="432">
        <f t="shared" si="0"/>
        <v>0</v>
      </c>
      <c r="N17" s="58"/>
      <c r="O17" s="59"/>
      <c r="Q17" s="462">
        <f>VLOOKUP('Phase-wise Effort'!$A17,Model!$A$2:$AM$22,32,FALSE)*'Phase-wise Effort'!$D17</f>
        <v>0</v>
      </c>
      <c r="R17" s="462">
        <f>VLOOKUP('Phase-wise Effort'!$A17,Model!$A$2:$AM$22,33,FALSE)*'Phase-wise Effort'!$D17</f>
        <v>0</v>
      </c>
      <c r="S17" s="462">
        <f>VLOOKUP('Phase-wise Effort'!$A17,Model!$A$2:$AM$22,34,FALSE)*'Phase-wise Effort'!$D17</f>
        <v>0</v>
      </c>
      <c r="T17" s="462">
        <f>VLOOKUP('Phase-wise Effort'!$A17,Model!$A$2:$AM$22,35,FALSE)*'Phase-wise Effort'!$D17</f>
        <v>0</v>
      </c>
      <c r="U17" s="462">
        <f>VLOOKUP('Phase-wise Effort'!$A17,Model!$A$2:$AM$22,36,FALSE)*'Phase-wise Effort'!$D17</f>
        <v>0</v>
      </c>
      <c r="V17" s="462">
        <f>VLOOKUP('Phase-wise Effort'!$A17,Model!$A$2:$AM$22,37,FALSE)*'Phase-wise Effort'!$D17</f>
        <v>0</v>
      </c>
      <c r="W17" s="462">
        <f>VLOOKUP('Phase-wise Effort'!$A17,Model!$A$2:$AM$22,38,FALSE)*'Phase-wise Effort'!$D17</f>
        <v>0</v>
      </c>
      <c r="X17" s="462">
        <f>VLOOKUP('Phase-wise Effort'!$A17,Model!$A$2:$AM$22,39,FALSE)*'Phase-wise Effort'!$D17</f>
        <v>0</v>
      </c>
      <c r="Y17" s="462">
        <f t="shared" si="1"/>
        <v>0</v>
      </c>
    </row>
    <row r="18" spans="1:25" ht="15" customHeight="1" x14ac:dyDescent="0.25">
      <c r="A18" s="74" t="str">
        <f>Model!A16</f>
        <v>Cross DB Migration - Non Cluster</v>
      </c>
      <c r="B18" s="60"/>
      <c r="C18" s="115">
        <f>COUNTIF('Factory Input'!$C$2:$C$200,A18)</f>
        <v>0</v>
      </c>
      <c r="D18" s="116">
        <f>SUMIF('Factory Input'!$C$2:$C$200,'Phase-wise Effort'!$A18,'Factory Input'!$V$2:$V$200)</f>
        <v>0</v>
      </c>
      <c r="E18" s="431">
        <f>VLOOKUP($A18,Model!$A$2:W36,23,FALSE)*$D18</f>
        <v>0</v>
      </c>
      <c r="F18" s="431">
        <f>VLOOKUP($A18,Model!$A$2:X36,24,FALSE)*$D18</f>
        <v>0</v>
      </c>
      <c r="G18" s="431">
        <f>VLOOKUP($A18,Model!$A$2:Y36,25,FALSE)*$D18</f>
        <v>0</v>
      </c>
      <c r="H18" s="431">
        <f>VLOOKUP($A18,Model!$A$2:Z36,26,FALSE)*$D18</f>
        <v>0</v>
      </c>
      <c r="I18" s="431">
        <f>VLOOKUP($A18,Model!$A$2:AA36,27,FALSE)*$D18</f>
        <v>0</v>
      </c>
      <c r="J18" s="431">
        <f>VLOOKUP($A18,Model!$A$2:AB36,28,FALSE)*$D18</f>
        <v>0</v>
      </c>
      <c r="K18" s="431">
        <f>VLOOKUP($A18,Model!$A$2:AC36,29,FALSE)*$D18</f>
        <v>0</v>
      </c>
      <c r="L18" s="431">
        <f>VLOOKUP($A18,Model!$A$2:AD36,30,FALSE)*$D18</f>
        <v>0</v>
      </c>
      <c r="M18" s="432">
        <f t="shared" si="0"/>
        <v>0</v>
      </c>
      <c r="N18" s="58"/>
      <c r="O18" s="59"/>
      <c r="Q18" s="462">
        <f>VLOOKUP('Phase-wise Effort'!$A18,Model!$A$2:$AM$22,32,FALSE)*'Phase-wise Effort'!$D18</f>
        <v>0</v>
      </c>
      <c r="R18" s="462">
        <f>VLOOKUP('Phase-wise Effort'!$A18,Model!$A$2:$AM$22,33,FALSE)*'Phase-wise Effort'!$D18</f>
        <v>0</v>
      </c>
      <c r="S18" s="462">
        <f>VLOOKUP('Phase-wise Effort'!$A18,Model!$A$2:$AM$22,34,FALSE)*'Phase-wise Effort'!$D18</f>
        <v>0</v>
      </c>
      <c r="T18" s="462">
        <f>VLOOKUP('Phase-wise Effort'!$A18,Model!$A$2:$AM$22,35,FALSE)*'Phase-wise Effort'!$D18</f>
        <v>0</v>
      </c>
      <c r="U18" s="462">
        <f>VLOOKUP('Phase-wise Effort'!$A18,Model!$A$2:$AM$22,36,FALSE)*'Phase-wise Effort'!$D18</f>
        <v>0</v>
      </c>
      <c r="V18" s="462">
        <f>VLOOKUP('Phase-wise Effort'!$A18,Model!$A$2:$AM$22,37,FALSE)*'Phase-wise Effort'!$D18</f>
        <v>0</v>
      </c>
      <c r="W18" s="462">
        <f>VLOOKUP('Phase-wise Effort'!$A18,Model!$A$2:$AM$22,38,FALSE)*'Phase-wise Effort'!$D18</f>
        <v>0</v>
      </c>
      <c r="X18" s="462">
        <f>VLOOKUP('Phase-wise Effort'!$A18,Model!$A$2:$AM$22,39,FALSE)*'Phase-wise Effort'!$D18</f>
        <v>0</v>
      </c>
      <c r="Y18" s="462">
        <f t="shared" si="1"/>
        <v>0</v>
      </c>
    </row>
    <row r="19" spans="1:25" ht="15" customHeight="1" x14ac:dyDescent="0.25">
      <c r="A19" s="74" t="str">
        <f>Model!A17</f>
        <v>Cross DB Migratio - Clustered</v>
      </c>
      <c r="B19" s="60"/>
      <c r="C19" s="115">
        <f>COUNTIF('Factory Input'!$C$2:$C$200,A19)</f>
        <v>0</v>
      </c>
      <c r="D19" s="116">
        <f>SUMIF('Factory Input'!$C$2:$C$200,'Phase-wise Effort'!$A19,'Factory Input'!$V$2:$V$200)</f>
        <v>0</v>
      </c>
      <c r="E19" s="431">
        <f>VLOOKUP($A19,Model!$A$2:W37,23,FALSE)*$D19</f>
        <v>0</v>
      </c>
      <c r="F19" s="431">
        <f>VLOOKUP($A19,Model!$A$2:X37,24,FALSE)*$D19</f>
        <v>0</v>
      </c>
      <c r="G19" s="431">
        <f>VLOOKUP($A19,Model!$A$2:Y37,25,FALSE)*$D19</f>
        <v>0</v>
      </c>
      <c r="H19" s="431">
        <f>VLOOKUP($A19,Model!$A$2:Z37,26,FALSE)*$D19</f>
        <v>0</v>
      </c>
      <c r="I19" s="431">
        <f>VLOOKUP($A19,Model!$A$2:AA37,27,FALSE)*$D19</f>
        <v>0</v>
      </c>
      <c r="J19" s="431">
        <f>VLOOKUP($A19,Model!$A$2:AB37,28,FALSE)*$D19</f>
        <v>0</v>
      </c>
      <c r="K19" s="431">
        <f>VLOOKUP($A19,Model!$A$2:AC37,29,FALSE)*$D19</f>
        <v>0</v>
      </c>
      <c r="L19" s="431">
        <f>VLOOKUP($A19,Model!$A$2:AD37,30,FALSE)*$D19</f>
        <v>0</v>
      </c>
      <c r="M19" s="432">
        <f t="shared" si="0"/>
        <v>0</v>
      </c>
      <c r="N19" s="58"/>
      <c r="O19" s="59"/>
      <c r="Q19" s="462">
        <f>VLOOKUP('Phase-wise Effort'!$A19,Model!$A$2:$AM$22,32,FALSE)*'Phase-wise Effort'!$D19</f>
        <v>0</v>
      </c>
      <c r="R19" s="462">
        <f>VLOOKUP('Phase-wise Effort'!$A19,Model!$A$2:$AM$22,33,FALSE)*'Phase-wise Effort'!$D19</f>
        <v>0</v>
      </c>
      <c r="S19" s="462">
        <f>VLOOKUP('Phase-wise Effort'!$A19,Model!$A$2:$AM$22,34,FALSE)*'Phase-wise Effort'!$D19</f>
        <v>0</v>
      </c>
      <c r="T19" s="462">
        <f>VLOOKUP('Phase-wise Effort'!$A19,Model!$A$2:$AM$22,35,FALSE)*'Phase-wise Effort'!$D19</f>
        <v>0</v>
      </c>
      <c r="U19" s="462">
        <f>VLOOKUP('Phase-wise Effort'!$A19,Model!$A$2:$AM$22,36,FALSE)*'Phase-wise Effort'!$D19</f>
        <v>0</v>
      </c>
      <c r="V19" s="462">
        <f>VLOOKUP('Phase-wise Effort'!$A19,Model!$A$2:$AM$22,37,FALSE)*'Phase-wise Effort'!$D19</f>
        <v>0</v>
      </c>
      <c r="W19" s="462">
        <f>VLOOKUP('Phase-wise Effort'!$A19,Model!$A$2:$AM$22,38,FALSE)*'Phase-wise Effort'!$D19</f>
        <v>0</v>
      </c>
      <c r="X19" s="462">
        <f>VLOOKUP('Phase-wise Effort'!$A19,Model!$A$2:$AM$22,39,FALSE)*'Phase-wise Effort'!$D19</f>
        <v>0</v>
      </c>
      <c r="Y19" s="462">
        <f t="shared" si="1"/>
        <v>0</v>
      </c>
    </row>
    <row r="20" spans="1:25" ht="15" customHeight="1" x14ac:dyDescent="0.25">
      <c r="A20" s="74" t="str">
        <f>Model!A18</f>
        <v>Refactor Java - Java/MW  upgrade</v>
      </c>
      <c r="B20" s="60"/>
      <c r="C20" s="115">
        <f>COUNTIF('Factory Input'!$C$2:$C$200,A20)</f>
        <v>0</v>
      </c>
      <c r="D20" s="116">
        <f>SUMIF('Factory Input'!$C$2:$C$200,'Phase-wise Effort'!$A20,'Factory Input'!$V$2:$V$200)</f>
        <v>0</v>
      </c>
      <c r="E20" s="431">
        <f>VLOOKUP($A20,Model!$A$2:W38,23,FALSE)*$D20</f>
        <v>0</v>
      </c>
      <c r="F20" s="431">
        <f>VLOOKUP($A20,Model!$A$2:X38,24,FALSE)*$D20</f>
        <v>0</v>
      </c>
      <c r="G20" s="431">
        <f>VLOOKUP($A20,Model!$A$2:Y38,25,FALSE)*$D20</f>
        <v>0</v>
      </c>
      <c r="H20" s="431">
        <f>VLOOKUP($A20,Model!$A$2:Z38,26,FALSE)*$D20</f>
        <v>0</v>
      </c>
      <c r="I20" s="431">
        <f>VLOOKUP($A20,Model!$A$2:AA38,27,FALSE)*$D20</f>
        <v>0</v>
      </c>
      <c r="J20" s="431">
        <f>VLOOKUP($A20,Model!$A$2:AB38,28,FALSE)*$D20</f>
        <v>0</v>
      </c>
      <c r="K20" s="431">
        <f>VLOOKUP($A20,Model!$A$2:AC38,29,FALSE)*$D20</f>
        <v>0</v>
      </c>
      <c r="L20" s="431">
        <f>VLOOKUP($A20,Model!$A$2:AD38,30,FALSE)*$D20</f>
        <v>0</v>
      </c>
      <c r="M20" s="432">
        <f t="shared" si="0"/>
        <v>0</v>
      </c>
      <c r="N20" s="58"/>
      <c r="O20" s="59"/>
      <c r="Q20" s="462">
        <f>VLOOKUP('Phase-wise Effort'!$A20,Model!$A$2:$AM$22,32,FALSE)*'Phase-wise Effort'!$D20</f>
        <v>0</v>
      </c>
      <c r="R20" s="462">
        <f>VLOOKUP('Phase-wise Effort'!$A20,Model!$A$2:$AM$22,33,FALSE)*'Phase-wise Effort'!$D20</f>
        <v>0</v>
      </c>
      <c r="S20" s="462">
        <f>VLOOKUP('Phase-wise Effort'!$A20,Model!$A$2:$AM$22,34,FALSE)*'Phase-wise Effort'!$D20</f>
        <v>0</v>
      </c>
      <c r="T20" s="462">
        <f>VLOOKUP('Phase-wise Effort'!$A20,Model!$A$2:$AM$22,35,FALSE)*'Phase-wise Effort'!$D20</f>
        <v>0</v>
      </c>
      <c r="U20" s="462">
        <f>VLOOKUP('Phase-wise Effort'!$A20,Model!$A$2:$AM$22,36,FALSE)*'Phase-wise Effort'!$D20</f>
        <v>0</v>
      </c>
      <c r="V20" s="462">
        <f>VLOOKUP('Phase-wise Effort'!$A20,Model!$A$2:$AM$22,37,FALSE)*'Phase-wise Effort'!$D20</f>
        <v>0</v>
      </c>
      <c r="W20" s="462">
        <f>VLOOKUP('Phase-wise Effort'!$A20,Model!$A$2:$AM$22,38,FALSE)*'Phase-wise Effort'!$D20</f>
        <v>0</v>
      </c>
      <c r="X20" s="462">
        <f>VLOOKUP('Phase-wise Effort'!$A20,Model!$A$2:$AM$22,39,FALSE)*'Phase-wise Effort'!$D20</f>
        <v>0</v>
      </c>
      <c r="Y20" s="462">
        <f t="shared" si="1"/>
        <v>0</v>
      </c>
    </row>
    <row r="21" spans="1:25" ht="15" customHeight="1" x14ac:dyDescent="0.25">
      <c r="A21" s="74" t="str">
        <f>Model!A19</f>
        <v>Refactor Java - Spring, Hibernate</v>
      </c>
      <c r="B21" s="60"/>
      <c r="C21" s="115">
        <f>COUNTIF('Factory Input'!$C$2:$C$200,A21)</f>
        <v>1</v>
      </c>
      <c r="D21" s="116">
        <f ca="1">SUMIF('Factory Input'!$C$2:$C$200,'Phase-wise Effort'!$A21,'Factory Input'!$V$2:$V$200)</f>
        <v>36.283333333333331</v>
      </c>
      <c r="E21" s="431">
        <f ca="1">VLOOKUP($A21,Model!$A$2:W39,23,FALSE)*$D21</f>
        <v>3.6283333333333334</v>
      </c>
      <c r="F21" s="431">
        <f ca="1">VLOOKUP($A21,Model!$A$2:X39,24,FALSE)*$D21</f>
        <v>5.4424999999999999</v>
      </c>
      <c r="G21" s="431">
        <f ca="1">VLOOKUP($A21,Model!$A$2:Y39,25,FALSE)*$D21</f>
        <v>16.327500000000001</v>
      </c>
      <c r="H21" s="431">
        <f ca="1">VLOOKUP($A21,Model!$A$2:Z39,26,FALSE)*$D21</f>
        <v>1.8141666666666667</v>
      </c>
      <c r="I21" s="431">
        <f ca="1">VLOOKUP($A21,Model!$A$2:AA39,27,FALSE)*$D21</f>
        <v>1.8141666666666667</v>
      </c>
      <c r="J21" s="431">
        <f ca="1">VLOOKUP($A21,Model!$A$2:AB39,28,FALSE)*$D21</f>
        <v>3.6283333333333334</v>
      </c>
      <c r="K21" s="431">
        <f ca="1">VLOOKUP($A21,Model!$A$2:AC39,29,FALSE)*$D21</f>
        <v>0</v>
      </c>
      <c r="L21" s="431">
        <f ca="1">VLOOKUP($A21,Model!$A$2:AD39,30,FALSE)*$D21</f>
        <v>3.6283333333333334</v>
      </c>
      <c r="M21" s="432">
        <f t="shared" ca="1" si="0"/>
        <v>36.283333333333324</v>
      </c>
      <c r="N21" s="58"/>
      <c r="O21" s="59"/>
      <c r="Q21" s="462">
        <f ca="1">VLOOKUP('Phase-wise Effort'!$A21,Model!$A$2:$AM$22,32,FALSE)*'Phase-wise Effort'!$D21</f>
        <v>4.5354166666666673</v>
      </c>
      <c r="R21" s="462">
        <f ca="1">VLOOKUP('Phase-wise Effort'!$A21,Model!$A$2:$AM$22,33,FALSE)*'Phase-wise Effort'!$D21</f>
        <v>7.8009166666666667</v>
      </c>
      <c r="S21" s="462">
        <f ca="1">VLOOKUP('Phase-wise Effort'!$A21,Model!$A$2:$AM$22,34,FALSE)*'Phase-wise Effort'!$D21</f>
        <v>14.694750000000001</v>
      </c>
      <c r="T21" s="462">
        <f ca="1">VLOOKUP('Phase-wise Effort'!$A21,Model!$A$2:$AM$22,35,FALSE)*'Phase-wise Effort'!$D21</f>
        <v>0.6349583333333334</v>
      </c>
      <c r="U21" s="462">
        <f ca="1">VLOOKUP('Phase-wise Effort'!$A21,Model!$A$2:$AM$22,36,FALSE)*'Phase-wise Effort'!$D21</f>
        <v>1.1792083333333334</v>
      </c>
      <c r="V21" s="462">
        <f ca="1">VLOOKUP('Phase-wise Effort'!$A21,Model!$A$2:$AM$22,37,FALSE)*'Phase-wise Effort'!$D21</f>
        <v>1.2699166666666668</v>
      </c>
      <c r="W21" s="462">
        <f ca="1">VLOOKUP('Phase-wise Effort'!$A21,Model!$A$2:$AM$22,38,FALSE)*'Phase-wise Effort'!$D21</f>
        <v>2.5398333333333327</v>
      </c>
      <c r="X21" s="462">
        <f ca="1">VLOOKUP('Phase-wise Effort'!$A21,Model!$A$2:$AM$22,39,FALSE)*'Phase-wise Effort'!$D21</f>
        <v>3.6283333333333334</v>
      </c>
      <c r="Y21" s="462">
        <f t="shared" ca="1" si="1"/>
        <v>36.283333333333331</v>
      </c>
    </row>
    <row r="22" spans="1:25" ht="15" customHeight="1" x14ac:dyDescent="0.25">
      <c r="A22" s="74" t="str">
        <f>Model!A20</f>
        <v>Refactor Java - Middleware Migration</v>
      </c>
      <c r="B22" s="60"/>
      <c r="C22" s="115">
        <f>COUNTIF('Factory Input'!$C$2:$C$200,A22)</f>
        <v>0</v>
      </c>
      <c r="D22" s="116">
        <f>SUMIF('Factory Input'!$C$2:$C$200,'Phase-wise Effort'!$A22,'Factory Input'!$V$2:$V$200)</f>
        <v>0</v>
      </c>
      <c r="E22" s="431">
        <f>VLOOKUP($A22,Model!$A$2:W40,23,FALSE)*$D22</f>
        <v>0</v>
      </c>
      <c r="F22" s="431">
        <f>VLOOKUP($A22,Model!$A$2:X40,24,FALSE)*$D22</f>
        <v>0</v>
      </c>
      <c r="G22" s="431">
        <f>VLOOKUP($A22,Model!$A$2:Y40,25,FALSE)*$D22</f>
        <v>0</v>
      </c>
      <c r="H22" s="431">
        <f>VLOOKUP($A22,Model!$A$2:Z40,26,FALSE)*$D22</f>
        <v>0</v>
      </c>
      <c r="I22" s="431">
        <f>VLOOKUP($A22,Model!$A$2:AA40,27,FALSE)*$D22</f>
        <v>0</v>
      </c>
      <c r="J22" s="431">
        <f>VLOOKUP($A22,Model!$A$2:AB40,28,FALSE)*$D22</f>
        <v>0</v>
      </c>
      <c r="K22" s="431">
        <f>VLOOKUP($A22,Model!$A$2:AC40,29,FALSE)*$D22</f>
        <v>0</v>
      </c>
      <c r="L22" s="431">
        <f>VLOOKUP($A22,Model!$A$2:AD40,30,FALSE)*$D22</f>
        <v>0</v>
      </c>
      <c r="M22" s="432">
        <f t="shared" si="0"/>
        <v>0</v>
      </c>
      <c r="N22" s="58"/>
      <c r="O22" s="59"/>
      <c r="Q22" s="462">
        <f>VLOOKUP('Phase-wise Effort'!$A22,Model!$A$2:$AM$22,32,FALSE)*'Phase-wise Effort'!$D22</f>
        <v>0</v>
      </c>
      <c r="R22" s="462">
        <f>VLOOKUP('Phase-wise Effort'!$A22,Model!$A$2:$AM$22,33,FALSE)*'Phase-wise Effort'!$D22</f>
        <v>0</v>
      </c>
      <c r="S22" s="462">
        <f>VLOOKUP('Phase-wise Effort'!$A22,Model!$A$2:$AM$22,34,FALSE)*'Phase-wise Effort'!$D22</f>
        <v>0</v>
      </c>
      <c r="T22" s="462">
        <f>VLOOKUP('Phase-wise Effort'!$A22,Model!$A$2:$AM$22,35,FALSE)*'Phase-wise Effort'!$D22</f>
        <v>0</v>
      </c>
      <c r="U22" s="462">
        <f>VLOOKUP('Phase-wise Effort'!$A22,Model!$A$2:$AM$22,36,FALSE)*'Phase-wise Effort'!$D22</f>
        <v>0</v>
      </c>
      <c r="V22" s="462">
        <f>VLOOKUP('Phase-wise Effort'!$A22,Model!$A$2:$AM$22,37,FALSE)*'Phase-wise Effort'!$D22</f>
        <v>0</v>
      </c>
      <c r="W22" s="462">
        <f>VLOOKUP('Phase-wise Effort'!$A22,Model!$A$2:$AM$22,38,FALSE)*'Phase-wise Effort'!$D22</f>
        <v>0</v>
      </c>
      <c r="X22" s="462">
        <f>VLOOKUP('Phase-wise Effort'!$A22,Model!$A$2:$AM$22,39,FALSE)*'Phase-wise Effort'!$D22</f>
        <v>0</v>
      </c>
      <c r="Y22" s="462">
        <f t="shared" si="1"/>
        <v>0</v>
      </c>
    </row>
    <row r="23" spans="1:25" ht="15" customHeight="1" x14ac:dyDescent="0.25">
      <c r="A23" s="74" t="str">
        <f>Model!A21</f>
        <v>Refactor Java - UI Modernization</v>
      </c>
      <c r="B23" s="60"/>
      <c r="C23" s="115">
        <f>COUNTIF('Factory Input'!$C$2:$C$200,A23)</f>
        <v>0</v>
      </c>
      <c r="D23" s="116">
        <f>SUMIF('Factory Input'!$C$2:$C$200,'Phase-wise Effort'!$A23,'Factory Input'!$V$2:$V$200)</f>
        <v>0</v>
      </c>
      <c r="E23" s="431">
        <f>VLOOKUP($A23,Model!$A$2:W41,23,FALSE)*$D23</f>
        <v>0</v>
      </c>
      <c r="F23" s="431">
        <f>VLOOKUP($A23,Model!$A$2:X41,24,FALSE)*$D23</f>
        <v>0</v>
      </c>
      <c r="G23" s="431">
        <f>VLOOKUP($A23,Model!$A$2:Y41,25,FALSE)*$D23</f>
        <v>0</v>
      </c>
      <c r="H23" s="431">
        <f>VLOOKUP($A23,Model!$A$2:Z41,26,FALSE)*$D23</f>
        <v>0</v>
      </c>
      <c r="I23" s="431">
        <f>VLOOKUP($A23,Model!$A$2:AA41,27,FALSE)*$D23</f>
        <v>0</v>
      </c>
      <c r="J23" s="431">
        <f>VLOOKUP($A23,Model!$A$2:AB41,28,FALSE)*$D23</f>
        <v>0</v>
      </c>
      <c r="K23" s="431">
        <f>VLOOKUP($A23,Model!$A$2:AC41,29,FALSE)*$D23</f>
        <v>0</v>
      </c>
      <c r="L23" s="431">
        <f>VLOOKUP($A23,Model!$A$2:AD41,30,FALSE)*$D23</f>
        <v>0</v>
      </c>
      <c r="M23" s="432">
        <f t="shared" si="0"/>
        <v>0</v>
      </c>
      <c r="N23" s="58"/>
      <c r="O23" s="59"/>
      <c r="Q23" s="462">
        <f>VLOOKUP('Phase-wise Effort'!$A23,Model!$A$2:$AM$22,32,FALSE)*'Phase-wise Effort'!$D23</f>
        <v>0</v>
      </c>
      <c r="R23" s="462">
        <f>VLOOKUP('Phase-wise Effort'!$A23,Model!$A$2:$AM$22,33,FALSE)*'Phase-wise Effort'!$D23</f>
        <v>0</v>
      </c>
      <c r="S23" s="462">
        <f>VLOOKUP('Phase-wise Effort'!$A23,Model!$A$2:$AM$22,34,FALSE)*'Phase-wise Effort'!$D23</f>
        <v>0</v>
      </c>
      <c r="T23" s="462">
        <f>VLOOKUP('Phase-wise Effort'!$A23,Model!$A$2:$AM$22,35,FALSE)*'Phase-wise Effort'!$D23</f>
        <v>0</v>
      </c>
      <c r="U23" s="462">
        <f>VLOOKUP('Phase-wise Effort'!$A23,Model!$A$2:$AM$22,36,FALSE)*'Phase-wise Effort'!$D23</f>
        <v>0</v>
      </c>
      <c r="V23" s="462">
        <f>VLOOKUP('Phase-wise Effort'!$A23,Model!$A$2:$AM$22,37,FALSE)*'Phase-wise Effort'!$D23</f>
        <v>0</v>
      </c>
      <c r="W23" s="462">
        <f>VLOOKUP('Phase-wise Effort'!$A23,Model!$A$2:$AM$22,38,FALSE)*'Phase-wise Effort'!$D23</f>
        <v>0</v>
      </c>
      <c r="X23" s="462">
        <f>VLOOKUP('Phase-wise Effort'!$A23,Model!$A$2:$AM$22,39,FALSE)*'Phase-wise Effort'!$D23</f>
        <v>0</v>
      </c>
      <c r="Y23" s="462">
        <f t="shared" si="1"/>
        <v>0</v>
      </c>
    </row>
    <row r="24" spans="1:25" ht="15" customHeight="1" x14ac:dyDescent="0.25">
      <c r="A24" s="74" t="str">
        <f>Model!A22</f>
        <v>Refactor Java - Stateless &amp; scalable</v>
      </c>
      <c r="B24" s="60"/>
      <c r="C24" s="115">
        <f>COUNTIF('Factory Input'!$C$2:$C$200,A24)</f>
        <v>0</v>
      </c>
      <c r="D24" s="116">
        <f>SUMIF('Factory Input'!$C$2:$C$200,'Phase-wise Effort'!$A24,'Factory Input'!$V$2:$V$200)</f>
        <v>0</v>
      </c>
      <c r="E24" s="431">
        <f>VLOOKUP($A24,Model!$A$2:W42,23,FALSE)*$D24</f>
        <v>0</v>
      </c>
      <c r="F24" s="431">
        <f>VLOOKUP($A24,Model!$A$2:X42,24,FALSE)*$D24</f>
        <v>0</v>
      </c>
      <c r="G24" s="431">
        <f>VLOOKUP($A24,Model!$A$2:Y42,25,FALSE)*$D24</f>
        <v>0</v>
      </c>
      <c r="H24" s="431">
        <f>VLOOKUP($A24,Model!$A$2:Z42,26,FALSE)*$D24</f>
        <v>0</v>
      </c>
      <c r="I24" s="431">
        <f>VLOOKUP($A24,Model!$A$2:AA42,27,FALSE)*$D24</f>
        <v>0</v>
      </c>
      <c r="J24" s="431">
        <f>VLOOKUP($A24,Model!$A$2:AB42,28,FALSE)*$D24</f>
        <v>0</v>
      </c>
      <c r="K24" s="431">
        <f>VLOOKUP($A24,Model!$A$2:AC42,29,FALSE)*$D24</f>
        <v>0</v>
      </c>
      <c r="L24" s="431">
        <f>VLOOKUP($A24,Model!$A$2:AD42,30,FALSE)*$D24</f>
        <v>0</v>
      </c>
      <c r="M24" s="432">
        <f t="shared" si="0"/>
        <v>0</v>
      </c>
      <c r="N24" s="58"/>
      <c r="O24" s="59"/>
      <c r="Q24" s="462">
        <f>VLOOKUP('Phase-wise Effort'!$A24,Model!$A$2:$AM$22,32,FALSE)*'Phase-wise Effort'!$D24</f>
        <v>0</v>
      </c>
      <c r="R24" s="462">
        <f>VLOOKUP('Phase-wise Effort'!$A24,Model!$A$2:$AM$22,33,FALSE)*'Phase-wise Effort'!$D24</f>
        <v>0</v>
      </c>
      <c r="S24" s="462">
        <f>VLOOKUP('Phase-wise Effort'!$A24,Model!$A$2:$AM$22,34,FALSE)*'Phase-wise Effort'!$D24</f>
        <v>0</v>
      </c>
      <c r="T24" s="462">
        <f>VLOOKUP('Phase-wise Effort'!$A24,Model!$A$2:$AM$22,35,FALSE)*'Phase-wise Effort'!$D24</f>
        <v>0</v>
      </c>
      <c r="U24" s="462">
        <f>VLOOKUP('Phase-wise Effort'!$A24,Model!$A$2:$AM$22,36,FALSE)*'Phase-wise Effort'!$D24</f>
        <v>0</v>
      </c>
      <c r="V24" s="462">
        <f>VLOOKUP('Phase-wise Effort'!$A24,Model!$A$2:$AM$22,37,FALSE)*'Phase-wise Effort'!$D24</f>
        <v>0</v>
      </c>
      <c r="W24" s="462">
        <f>VLOOKUP('Phase-wise Effort'!$A24,Model!$A$2:$AM$22,38,FALSE)*'Phase-wise Effort'!$D24</f>
        <v>0</v>
      </c>
      <c r="X24" s="462">
        <f>VLOOKUP('Phase-wise Effort'!$A24,Model!$A$2:$AM$22,39,FALSE)*'Phase-wise Effort'!$D24</f>
        <v>0</v>
      </c>
      <c r="Y24" s="462">
        <f t="shared" si="1"/>
        <v>0</v>
      </c>
    </row>
    <row r="25" spans="1:25" ht="15" customHeight="1" x14ac:dyDescent="0.25">
      <c r="A25" s="494" t="s">
        <v>264</v>
      </c>
      <c r="B25" s="458"/>
      <c r="C25" s="458"/>
      <c r="D25" s="458"/>
      <c r="E25" s="461"/>
      <c r="F25" s="461"/>
      <c r="G25" s="461"/>
      <c r="H25" s="461">
        <f ca="1">SUM(H4:H24)</f>
        <v>1.8141666666666667</v>
      </c>
      <c r="I25" s="461">
        <f t="shared" ref="I25:M25" ca="1" si="2">SUM(I4:I24)</f>
        <v>1.8141666666666667</v>
      </c>
      <c r="J25" s="461">
        <f t="shared" ca="1" si="2"/>
        <v>3.6283333333333334</v>
      </c>
      <c r="K25" s="461">
        <f t="shared" ca="1" si="2"/>
        <v>0</v>
      </c>
      <c r="L25" s="461">
        <f t="shared" ca="1" si="2"/>
        <v>3.6283333333333334</v>
      </c>
      <c r="M25" s="461">
        <f t="shared" ca="1" si="2"/>
        <v>36.283333333333324</v>
      </c>
      <c r="N25" s="469"/>
      <c r="O25" s="470"/>
      <c r="Q25" s="463">
        <f t="shared" ref="Q25:Y25" ca="1" si="3">SUM(Q4:Q24)</f>
        <v>4.5354166666666673</v>
      </c>
      <c r="R25" s="463">
        <f t="shared" ca="1" si="3"/>
        <v>7.8009166666666667</v>
      </c>
      <c r="S25" s="463">
        <f t="shared" ca="1" si="3"/>
        <v>14.694750000000001</v>
      </c>
      <c r="T25" s="463">
        <f t="shared" ca="1" si="3"/>
        <v>0.6349583333333334</v>
      </c>
      <c r="U25" s="463">
        <f t="shared" ca="1" si="3"/>
        <v>1.1792083333333334</v>
      </c>
      <c r="V25" s="463">
        <f t="shared" ca="1" si="3"/>
        <v>1.2699166666666668</v>
      </c>
      <c r="W25" s="463">
        <f t="shared" ca="1" si="3"/>
        <v>2.5398333333333327</v>
      </c>
      <c r="X25" s="463">
        <f t="shared" ca="1" si="3"/>
        <v>3.6283333333333334</v>
      </c>
      <c r="Y25" s="463">
        <f t="shared" ca="1" si="3"/>
        <v>36.283333333333331</v>
      </c>
    </row>
    <row r="26" spans="1:25" ht="15" customHeight="1" x14ac:dyDescent="0.25">
      <c r="A26" s="478"/>
      <c r="B26" s="472"/>
      <c r="C26" s="472"/>
      <c r="D26" s="472"/>
      <c r="E26" s="473"/>
      <c r="F26" s="473"/>
      <c r="G26" s="473"/>
      <c r="H26" s="477"/>
      <c r="I26" s="477"/>
      <c r="J26" s="477"/>
      <c r="K26" s="477"/>
      <c r="L26" s="477"/>
      <c r="M26" s="477"/>
      <c r="N26" s="477"/>
      <c r="O26" s="477"/>
      <c r="Q26" s="464"/>
      <c r="R26" s="464"/>
      <c r="S26" s="464"/>
      <c r="T26" s="464"/>
      <c r="U26" s="464"/>
      <c r="V26" s="464"/>
      <c r="W26" s="464"/>
      <c r="X26" s="464"/>
      <c r="Y26" s="464"/>
    </row>
    <row r="27" spans="1:25" ht="15" customHeight="1" x14ac:dyDescent="0.25">
      <c r="A27" s="478"/>
      <c r="B27" s="472"/>
      <c r="C27" s="472"/>
      <c r="D27" s="472"/>
      <c r="E27" s="473"/>
      <c r="F27" s="473"/>
      <c r="G27" s="473"/>
      <c r="H27" s="477"/>
      <c r="I27" s="477"/>
      <c r="J27" s="477"/>
      <c r="K27" s="477"/>
      <c r="L27" s="477"/>
      <c r="M27" s="477"/>
      <c r="N27" s="477"/>
      <c r="O27" s="477"/>
      <c r="Q27" s="464" t="s">
        <v>265</v>
      </c>
      <c r="R27" s="462">
        <f>SUM(R4,R8:R13)</f>
        <v>0</v>
      </c>
      <c r="S27" s="462">
        <f>SUM(S4,S8:S13)</f>
        <v>0</v>
      </c>
      <c r="T27" s="464"/>
      <c r="U27" s="464"/>
      <c r="V27" s="464"/>
      <c r="W27" s="464"/>
      <c r="X27" s="464"/>
      <c r="Y27" s="464"/>
    </row>
    <row r="28" spans="1:25" ht="15" customHeight="1" x14ac:dyDescent="0.25">
      <c r="A28" s="478"/>
      <c r="B28" s="472"/>
      <c r="C28" s="472"/>
      <c r="D28" s="472"/>
      <c r="E28" s="473"/>
      <c r="F28" s="473"/>
      <c r="G28" s="473"/>
      <c r="H28" s="477"/>
      <c r="I28" s="477"/>
      <c r="J28" s="477"/>
      <c r="K28" s="477"/>
      <c r="L28" s="477"/>
      <c r="M28" s="477"/>
      <c r="N28" s="477"/>
      <c r="O28" s="477"/>
      <c r="Q28" s="464" t="s">
        <v>266</v>
      </c>
      <c r="R28" s="462">
        <f ca="1">SUM(R20:R24)</f>
        <v>7.8009166666666667</v>
      </c>
      <c r="S28" s="462">
        <f ca="1">SUM(S20:S24)</f>
        <v>14.694750000000001</v>
      </c>
      <c r="T28" s="464"/>
      <c r="U28" s="464"/>
      <c r="V28" s="464"/>
      <c r="W28" s="464"/>
      <c r="X28" s="464"/>
      <c r="Y28" s="464"/>
    </row>
    <row r="29" spans="1:25" ht="15" customHeight="1" x14ac:dyDescent="0.25">
      <c r="A29" s="478"/>
      <c r="B29" s="472"/>
      <c r="C29" s="472"/>
      <c r="D29" s="472"/>
      <c r="E29" s="475"/>
      <c r="F29" s="475"/>
      <c r="G29" s="475"/>
      <c r="H29" s="477"/>
      <c r="I29" s="477"/>
      <c r="J29" s="477"/>
      <c r="K29" s="477"/>
      <c r="L29" s="477"/>
      <c r="M29" s="477"/>
      <c r="N29" s="477"/>
      <c r="O29" s="477"/>
      <c r="Q29" s="464" t="s">
        <v>267</v>
      </c>
      <c r="R29" s="462">
        <f>SUM(R5:R7)</f>
        <v>0</v>
      </c>
      <c r="S29" s="462">
        <f>SUM(S5:S7)</f>
        <v>0</v>
      </c>
      <c r="T29" s="464"/>
      <c r="U29" s="464"/>
      <c r="V29" s="464"/>
      <c r="W29" s="464"/>
      <c r="X29" s="464"/>
      <c r="Y29" s="464"/>
    </row>
    <row r="30" spans="1:25" ht="15" customHeight="1" x14ac:dyDescent="0.25">
      <c r="A30" s="478"/>
      <c r="B30" s="472"/>
      <c r="C30" s="472"/>
      <c r="D30" s="472"/>
      <c r="E30" s="479"/>
      <c r="F30" s="479"/>
      <c r="G30" s="479"/>
      <c r="H30" s="477"/>
      <c r="I30" s="477"/>
      <c r="J30" s="477"/>
      <c r="K30" s="477"/>
      <c r="L30" s="477"/>
      <c r="M30" s="477"/>
      <c r="N30" s="477"/>
      <c r="O30" s="477"/>
      <c r="Q30" s="464" t="s">
        <v>268</v>
      </c>
      <c r="R30" s="462">
        <f>SUM(R14,R16:R19)</f>
        <v>0</v>
      </c>
      <c r="S30" s="462">
        <f>SUM(S14,S16:S19)</f>
        <v>0</v>
      </c>
      <c r="T30" s="464"/>
      <c r="U30" s="464"/>
      <c r="V30" s="464"/>
      <c r="W30" s="464"/>
      <c r="X30" s="464"/>
      <c r="Y30" s="464"/>
    </row>
    <row r="31" spans="1:25" ht="15" customHeight="1" x14ac:dyDescent="0.25">
      <c r="A31" s="471"/>
      <c r="B31" s="472"/>
      <c r="C31" s="472"/>
      <c r="D31" s="472"/>
      <c r="E31" s="473"/>
      <c r="F31" s="473"/>
      <c r="G31" s="473"/>
      <c r="H31" s="473"/>
      <c r="I31" s="473"/>
      <c r="J31" s="473"/>
      <c r="K31" s="473"/>
      <c r="L31" s="473"/>
      <c r="M31" s="473"/>
      <c r="N31" s="473"/>
      <c r="O31" s="473"/>
      <c r="P31" s="466"/>
      <c r="Q31" s="466"/>
      <c r="R31" s="466"/>
      <c r="S31" s="466"/>
      <c r="T31" s="466"/>
      <c r="U31" s="466"/>
      <c r="V31" s="466"/>
      <c r="W31" s="466"/>
      <c r="X31" s="466"/>
      <c r="Y31" s="466"/>
    </row>
    <row r="32" spans="1:25" ht="15" customHeight="1" x14ac:dyDescent="0.25">
      <c r="A32" s="471"/>
      <c r="B32" s="472"/>
      <c r="C32" s="472"/>
      <c r="D32" s="472"/>
      <c r="E32" s="473"/>
      <c r="F32" s="473"/>
      <c r="G32" s="473"/>
      <c r="H32" s="473"/>
      <c r="I32" s="473"/>
      <c r="J32" s="473"/>
      <c r="K32" s="473"/>
      <c r="L32" s="473"/>
      <c r="M32" s="473"/>
      <c r="N32" s="473"/>
      <c r="O32" s="473"/>
      <c r="P32" s="466"/>
      <c r="Q32" s="466"/>
      <c r="R32" s="466"/>
      <c r="S32" s="466"/>
      <c r="T32" s="466"/>
      <c r="U32" s="466"/>
      <c r="V32" s="466"/>
      <c r="W32" s="466"/>
      <c r="X32" s="466"/>
      <c r="Y32" s="466"/>
    </row>
    <row r="33" spans="1:25" ht="15" customHeight="1" x14ac:dyDescent="0.25">
      <c r="A33" s="471"/>
      <c r="B33" s="472"/>
      <c r="C33" s="472"/>
      <c r="D33" s="472"/>
      <c r="E33" s="473"/>
      <c r="F33" s="473"/>
      <c r="G33" s="473"/>
      <c r="H33" s="473"/>
      <c r="I33" s="473"/>
      <c r="J33" s="473"/>
      <c r="K33" s="473"/>
      <c r="L33" s="473"/>
      <c r="M33" s="473"/>
      <c r="N33" s="473"/>
      <c r="O33" s="473"/>
      <c r="P33" s="466"/>
      <c r="Q33" s="466"/>
      <c r="R33" s="466"/>
      <c r="S33" s="466"/>
      <c r="T33" s="466"/>
      <c r="U33" s="466"/>
      <c r="V33" s="466"/>
      <c r="W33" s="466"/>
      <c r="X33" s="466"/>
      <c r="Y33" s="466"/>
    </row>
    <row r="34" spans="1:25" ht="15" customHeight="1" x14ac:dyDescent="0.25">
      <c r="A34" s="474"/>
      <c r="B34" s="472"/>
      <c r="C34" s="472"/>
      <c r="D34" s="472"/>
      <c r="E34" s="475"/>
      <c r="F34" s="475"/>
      <c r="G34" s="475"/>
      <c r="H34" s="475"/>
      <c r="I34" s="475"/>
      <c r="J34" s="475"/>
      <c r="K34" s="475"/>
      <c r="L34" s="475"/>
      <c r="M34" s="475"/>
      <c r="N34" s="475"/>
      <c r="O34" s="475"/>
      <c r="P34" s="466"/>
      <c r="Q34" s="466"/>
      <c r="R34" s="466"/>
      <c r="S34" s="466"/>
      <c r="T34" s="466"/>
      <c r="U34" s="466"/>
      <c r="V34" s="466"/>
      <c r="W34" s="466"/>
      <c r="X34" s="466"/>
      <c r="Y34" s="466"/>
    </row>
    <row r="35" spans="1:25" x14ac:dyDescent="0.25">
      <c r="A35" s="476"/>
      <c r="B35" s="472"/>
      <c r="C35" s="472"/>
      <c r="D35" s="472"/>
      <c r="E35" s="477"/>
      <c r="F35" s="477"/>
      <c r="G35" s="477"/>
      <c r="H35" s="477"/>
      <c r="I35" s="477"/>
      <c r="J35" s="477"/>
      <c r="K35" s="477"/>
      <c r="L35" s="477"/>
      <c r="M35" s="477"/>
      <c r="N35" s="477"/>
      <c r="O35" s="477"/>
      <c r="P35" s="466"/>
      <c r="Q35" s="466"/>
      <c r="R35" s="466"/>
      <c r="S35" s="466"/>
      <c r="T35" s="466"/>
      <c r="U35" s="466"/>
      <c r="V35" s="466"/>
      <c r="W35" s="466"/>
      <c r="X35" s="466"/>
      <c r="Y35" s="466"/>
    </row>
    <row r="36" spans="1:25" ht="15" customHeight="1" x14ac:dyDescent="0.25">
      <c r="A36" s="478"/>
      <c r="B36" s="472"/>
      <c r="C36" s="472"/>
      <c r="D36" s="472"/>
      <c r="E36" s="479"/>
      <c r="F36" s="479"/>
      <c r="G36" s="479"/>
      <c r="H36" s="479"/>
      <c r="I36" s="479"/>
      <c r="J36" s="479"/>
      <c r="K36" s="479"/>
      <c r="L36" s="479"/>
      <c r="M36" s="479"/>
      <c r="N36" s="479"/>
      <c r="O36" s="473"/>
      <c r="P36" s="466"/>
      <c r="Q36" s="466"/>
      <c r="R36" s="466"/>
      <c r="S36" s="466"/>
      <c r="T36" s="466"/>
      <c r="U36" s="466"/>
      <c r="V36" s="466"/>
      <c r="W36" s="466"/>
      <c r="X36" s="466"/>
      <c r="Y36" s="466"/>
    </row>
    <row r="37" spans="1:25" ht="15" customHeight="1" x14ac:dyDescent="0.25">
      <c r="A37" s="471"/>
      <c r="B37" s="472"/>
      <c r="C37" s="472"/>
      <c r="D37" s="472"/>
      <c r="E37" s="480"/>
      <c r="F37" s="480"/>
      <c r="G37" s="480"/>
      <c r="H37" s="480"/>
      <c r="I37" s="480"/>
      <c r="J37" s="480"/>
      <c r="K37" s="480"/>
      <c r="L37" s="473"/>
      <c r="M37" s="473"/>
      <c r="N37" s="473"/>
      <c r="O37" s="473"/>
      <c r="P37" s="466"/>
      <c r="Q37" s="466"/>
      <c r="R37" s="466"/>
      <c r="S37" s="466"/>
      <c r="T37" s="466"/>
      <c r="U37" s="466"/>
      <c r="V37" s="466"/>
      <c r="W37" s="466"/>
      <c r="X37" s="466"/>
      <c r="Y37" s="466"/>
    </row>
    <row r="38" spans="1:25" ht="15" customHeight="1" x14ac:dyDescent="0.25">
      <c r="A38" s="471"/>
      <c r="B38" s="472"/>
      <c r="C38" s="472"/>
      <c r="D38" s="472"/>
      <c r="E38" s="480"/>
      <c r="F38" s="480"/>
      <c r="G38" s="480"/>
      <c r="H38" s="480"/>
      <c r="I38" s="480"/>
      <c r="J38" s="480"/>
      <c r="K38" s="480"/>
      <c r="L38" s="473"/>
      <c r="M38" s="473"/>
      <c r="N38" s="473"/>
      <c r="O38" s="473"/>
      <c r="P38" s="466"/>
      <c r="Q38" s="466"/>
      <c r="R38" s="466"/>
      <c r="S38" s="466"/>
      <c r="T38" s="466"/>
      <c r="U38" s="466"/>
      <c r="V38" s="466"/>
      <c r="W38" s="466"/>
      <c r="X38" s="466"/>
      <c r="Y38" s="466"/>
    </row>
    <row r="39" spans="1:25" ht="15" customHeight="1" x14ac:dyDescent="0.25">
      <c r="A39" s="471"/>
      <c r="B39" s="472"/>
      <c r="C39" s="472"/>
      <c r="D39" s="472"/>
      <c r="E39" s="480"/>
      <c r="F39" s="480"/>
      <c r="G39" s="480"/>
      <c r="H39" s="480"/>
      <c r="I39" s="480"/>
      <c r="J39" s="480"/>
      <c r="K39" s="480"/>
      <c r="L39" s="473"/>
      <c r="M39" s="473"/>
      <c r="N39" s="473"/>
      <c r="O39" s="473"/>
      <c r="P39" s="466"/>
      <c r="Q39" s="466"/>
      <c r="R39" s="466"/>
      <c r="S39" s="466"/>
      <c r="T39" s="466"/>
      <c r="U39" s="466"/>
      <c r="V39" s="466"/>
      <c r="W39" s="466"/>
      <c r="X39" s="466"/>
      <c r="Y39" s="466"/>
    </row>
    <row r="40" spans="1:25" ht="15" customHeight="1" x14ac:dyDescent="0.25">
      <c r="A40" s="474"/>
      <c r="B40" s="472"/>
      <c r="C40" s="472"/>
      <c r="D40" s="472"/>
      <c r="E40" s="475"/>
      <c r="F40" s="475"/>
      <c r="G40" s="475"/>
      <c r="H40" s="475"/>
      <c r="I40" s="475"/>
      <c r="J40" s="475"/>
      <c r="K40" s="475"/>
      <c r="L40" s="475"/>
      <c r="M40" s="475"/>
      <c r="N40" s="475"/>
      <c r="O40" s="475"/>
      <c r="P40" s="466"/>
      <c r="Q40" s="466"/>
      <c r="R40" s="466"/>
      <c r="S40" s="466"/>
      <c r="T40" s="466"/>
      <c r="U40" s="466"/>
      <c r="V40" s="466"/>
      <c r="W40" s="466"/>
      <c r="X40" s="466"/>
      <c r="Y40" s="466"/>
    </row>
    <row r="41" spans="1:25" ht="15" customHeight="1" x14ac:dyDescent="0.25">
      <c r="A41" s="478"/>
      <c r="B41" s="472"/>
      <c r="C41" s="472"/>
      <c r="D41" s="472"/>
      <c r="E41" s="479"/>
      <c r="F41" s="479"/>
      <c r="G41" s="479"/>
      <c r="H41" s="479"/>
      <c r="I41" s="479"/>
      <c r="J41" s="479"/>
      <c r="K41" s="479"/>
      <c r="L41" s="479"/>
      <c r="M41" s="479"/>
      <c r="N41" s="479"/>
      <c r="O41" s="473"/>
      <c r="P41" s="466"/>
      <c r="Q41" s="466"/>
      <c r="R41" s="466"/>
      <c r="S41" s="466"/>
      <c r="T41" s="466"/>
      <c r="U41" s="466"/>
      <c r="V41" s="466"/>
      <c r="W41" s="466"/>
      <c r="X41" s="466"/>
      <c r="Y41" s="466"/>
    </row>
    <row r="42" spans="1:25" ht="15" customHeight="1" x14ac:dyDescent="0.25">
      <c r="A42" s="471"/>
      <c r="B42" s="472"/>
      <c r="C42" s="472"/>
      <c r="D42" s="472"/>
      <c r="E42" s="473"/>
      <c r="F42" s="473"/>
      <c r="G42" s="473"/>
      <c r="H42" s="473"/>
      <c r="I42" s="473"/>
      <c r="J42" s="473"/>
      <c r="K42" s="473"/>
      <c r="L42" s="473"/>
      <c r="M42" s="473"/>
      <c r="N42" s="473"/>
      <c r="O42" s="473"/>
      <c r="P42" s="466"/>
      <c r="Q42" s="466"/>
      <c r="R42" s="466"/>
      <c r="S42" s="466"/>
      <c r="T42" s="466"/>
      <c r="U42" s="466"/>
      <c r="V42" s="466"/>
      <c r="W42" s="466"/>
      <c r="X42" s="466"/>
      <c r="Y42" s="466"/>
    </row>
    <row r="43" spans="1:25" ht="15" customHeight="1" x14ac:dyDescent="0.25">
      <c r="A43" s="471"/>
      <c r="B43" s="472"/>
      <c r="C43" s="472"/>
      <c r="D43" s="472"/>
      <c r="E43" s="473"/>
      <c r="F43" s="473"/>
      <c r="G43" s="473"/>
      <c r="H43" s="473"/>
      <c r="I43" s="473"/>
      <c r="J43" s="473"/>
      <c r="K43" s="473"/>
      <c r="L43" s="473"/>
      <c r="M43" s="473"/>
      <c r="N43" s="473"/>
      <c r="O43" s="473"/>
      <c r="P43" s="466"/>
      <c r="Q43" s="466"/>
      <c r="R43" s="466"/>
      <c r="S43" s="466"/>
      <c r="T43" s="466"/>
      <c r="U43" s="466"/>
      <c r="V43" s="466"/>
      <c r="W43" s="466"/>
      <c r="X43" s="466"/>
      <c r="Y43" s="466"/>
    </row>
    <row r="44" spans="1:25" ht="15" customHeight="1" x14ac:dyDescent="0.25">
      <c r="A44" s="471"/>
      <c r="B44" s="472"/>
      <c r="C44" s="472"/>
      <c r="D44" s="472"/>
      <c r="E44" s="473"/>
      <c r="F44" s="473"/>
      <c r="G44" s="473"/>
      <c r="H44" s="473"/>
      <c r="I44" s="473"/>
      <c r="J44" s="473"/>
      <c r="K44" s="473"/>
      <c r="L44" s="473"/>
      <c r="M44" s="473"/>
      <c r="N44" s="473"/>
      <c r="O44" s="473"/>
      <c r="P44" s="466"/>
      <c r="Q44" s="466"/>
      <c r="R44" s="466"/>
      <c r="S44" s="466"/>
      <c r="T44" s="466"/>
      <c r="U44" s="466"/>
      <c r="V44" s="466"/>
      <c r="W44" s="466"/>
      <c r="X44" s="466"/>
      <c r="Y44" s="466"/>
    </row>
    <row r="45" spans="1:25" ht="15" customHeight="1" x14ac:dyDescent="0.25">
      <c r="A45" s="474"/>
      <c r="B45" s="472"/>
      <c r="C45" s="472"/>
      <c r="D45" s="472"/>
      <c r="E45" s="475"/>
      <c r="F45" s="475"/>
      <c r="G45" s="475"/>
      <c r="H45" s="475"/>
      <c r="I45" s="475"/>
      <c r="J45" s="475"/>
      <c r="K45" s="475"/>
      <c r="L45" s="475"/>
      <c r="M45" s="475"/>
      <c r="N45" s="475"/>
      <c r="O45" s="475"/>
      <c r="P45" s="466"/>
      <c r="Q45" s="466"/>
      <c r="R45" s="466"/>
      <c r="S45" s="466"/>
      <c r="T45" s="466"/>
      <c r="U45" s="466"/>
      <c r="V45" s="466"/>
      <c r="W45" s="466"/>
      <c r="X45" s="466"/>
      <c r="Y45" s="466"/>
    </row>
    <row r="46" spans="1:25" ht="15" customHeight="1" x14ac:dyDescent="0.25">
      <c r="A46" s="478"/>
      <c r="B46" s="472"/>
      <c r="C46" s="472"/>
      <c r="D46" s="472"/>
      <c r="E46" s="479"/>
      <c r="F46" s="479"/>
      <c r="G46" s="479"/>
      <c r="H46" s="479"/>
      <c r="I46" s="479"/>
      <c r="J46" s="479"/>
      <c r="K46" s="479"/>
      <c r="L46" s="479"/>
      <c r="M46" s="479"/>
      <c r="N46" s="479"/>
      <c r="O46" s="473"/>
      <c r="P46" s="466"/>
      <c r="Q46" s="466"/>
      <c r="R46" s="466"/>
      <c r="S46" s="466"/>
      <c r="T46" s="466"/>
      <c r="U46" s="466"/>
      <c r="V46" s="466"/>
      <c r="W46" s="466"/>
      <c r="X46" s="466"/>
      <c r="Y46" s="466"/>
    </row>
    <row r="47" spans="1:25" ht="15" customHeight="1" x14ac:dyDescent="0.25">
      <c r="A47" s="471"/>
      <c r="B47" s="472"/>
      <c r="C47" s="472"/>
      <c r="D47" s="472"/>
      <c r="E47" s="473"/>
      <c r="F47" s="473"/>
      <c r="G47" s="473"/>
      <c r="H47" s="473"/>
      <c r="I47" s="473"/>
      <c r="J47" s="473"/>
      <c r="K47" s="473"/>
      <c r="L47" s="473"/>
      <c r="M47" s="473"/>
      <c r="N47" s="473"/>
      <c r="O47" s="473"/>
      <c r="P47" s="466"/>
      <c r="Q47" s="466"/>
      <c r="R47" s="466"/>
      <c r="S47" s="466"/>
      <c r="T47" s="466"/>
      <c r="U47" s="466"/>
      <c r="V47" s="466"/>
      <c r="W47" s="466"/>
      <c r="X47" s="466"/>
      <c r="Y47" s="466"/>
    </row>
    <row r="48" spans="1:25" ht="15" customHeight="1" x14ac:dyDescent="0.25">
      <c r="A48" s="471"/>
      <c r="B48" s="472"/>
      <c r="C48" s="472"/>
      <c r="D48" s="472"/>
      <c r="E48" s="473"/>
      <c r="F48" s="473"/>
      <c r="G48" s="473"/>
      <c r="H48" s="473"/>
      <c r="I48" s="473"/>
      <c r="J48" s="473"/>
      <c r="K48" s="473"/>
      <c r="L48" s="473"/>
      <c r="M48" s="473"/>
      <c r="N48" s="473"/>
      <c r="O48" s="473"/>
      <c r="P48" s="466"/>
      <c r="Q48" s="466"/>
      <c r="R48" s="466"/>
      <c r="S48" s="466"/>
      <c r="T48" s="466"/>
      <c r="U48" s="466"/>
      <c r="V48" s="466"/>
      <c r="W48" s="466"/>
      <c r="X48" s="466"/>
      <c r="Y48" s="466"/>
    </row>
    <row r="49" spans="1:25" ht="15" customHeight="1" x14ac:dyDescent="0.25">
      <c r="A49" s="471"/>
      <c r="B49" s="472"/>
      <c r="C49" s="472"/>
      <c r="D49" s="472"/>
      <c r="E49" s="473"/>
      <c r="F49" s="473"/>
      <c r="G49" s="473"/>
      <c r="H49" s="473"/>
      <c r="I49" s="473"/>
      <c r="J49" s="473"/>
      <c r="K49" s="473"/>
      <c r="L49" s="473"/>
      <c r="M49" s="473"/>
      <c r="N49" s="473"/>
      <c r="O49" s="473"/>
      <c r="P49" s="466"/>
      <c r="Q49" s="466"/>
      <c r="R49" s="466"/>
      <c r="S49" s="466"/>
      <c r="T49" s="466"/>
      <c r="U49" s="466"/>
      <c r="V49" s="466"/>
      <c r="W49" s="466"/>
      <c r="X49" s="466"/>
      <c r="Y49" s="466"/>
    </row>
    <row r="50" spans="1:25" ht="15" customHeight="1" x14ac:dyDescent="0.25">
      <c r="A50" s="474"/>
      <c r="B50" s="472"/>
      <c r="C50" s="472"/>
      <c r="D50" s="472"/>
      <c r="E50" s="475"/>
      <c r="F50" s="475"/>
      <c r="G50" s="475"/>
      <c r="H50" s="475"/>
      <c r="I50" s="475"/>
      <c r="J50" s="475"/>
      <c r="K50" s="475"/>
      <c r="L50" s="475"/>
      <c r="M50" s="475"/>
      <c r="N50" s="475"/>
      <c r="O50" s="475"/>
      <c r="P50" s="466"/>
      <c r="Q50" s="466"/>
      <c r="R50" s="466"/>
      <c r="S50" s="466"/>
      <c r="T50" s="466"/>
      <c r="U50" s="466"/>
      <c r="V50" s="466"/>
      <c r="W50" s="466"/>
      <c r="X50" s="466"/>
      <c r="Y50" s="466"/>
    </row>
    <row r="51" spans="1:25" x14ac:dyDescent="0.25">
      <c r="A51" s="476"/>
      <c r="B51" s="472"/>
      <c r="C51" s="472"/>
      <c r="D51" s="472"/>
      <c r="E51" s="477"/>
      <c r="F51" s="477"/>
      <c r="G51" s="477"/>
      <c r="H51" s="477"/>
      <c r="I51" s="477"/>
      <c r="J51" s="477"/>
      <c r="K51" s="477"/>
      <c r="L51" s="477"/>
      <c r="M51" s="477"/>
      <c r="N51" s="477"/>
      <c r="O51" s="477"/>
      <c r="P51" s="466"/>
      <c r="Q51" s="466"/>
      <c r="R51" s="466"/>
      <c r="S51" s="466"/>
      <c r="T51" s="466"/>
      <c r="U51" s="466"/>
      <c r="V51" s="466"/>
      <c r="W51" s="466"/>
      <c r="X51" s="466"/>
      <c r="Y51" s="466"/>
    </row>
    <row r="52" spans="1:25" ht="15" customHeight="1" x14ac:dyDescent="0.25">
      <c r="A52" s="478"/>
      <c r="B52" s="472"/>
      <c r="C52" s="472"/>
      <c r="D52" s="472"/>
      <c r="E52" s="479"/>
      <c r="F52" s="479"/>
      <c r="G52" s="479"/>
      <c r="H52" s="479"/>
      <c r="I52" s="479"/>
      <c r="J52" s="479"/>
      <c r="K52" s="479"/>
      <c r="L52" s="479"/>
      <c r="M52" s="479"/>
      <c r="N52" s="479"/>
      <c r="O52" s="473"/>
      <c r="P52" s="466"/>
      <c r="Q52" s="466"/>
      <c r="R52" s="466"/>
      <c r="S52" s="466"/>
      <c r="T52" s="466"/>
      <c r="U52" s="466"/>
      <c r="V52" s="466"/>
      <c r="W52" s="466"/>
      <c r="X52" s="466"/>
      <c r="Y52" s="466"/>
    </row>
    <row r="53" spans="1:25" ht="15" customHeight="1" x14ac:dyDescent="0.25">
      <c r="A53" s="471"/>
      <c r="B53" s="472"/>
      <c r="C53" s="472"/>
      <c r="D53" s="472"/>
      <c r="E53" s="473"/>
      <c r="F53" s="473"/>
      <c r="G53" s="473"/>
      <c r="H53" s="473"/>
      <c r="I53" s="473"/>
      <c r="J53" s="473"/>
      <c r="K53" s="473"/>
      <c r="L53" s="473"/>
      <c r="M53" s="473"/>
      <c r="N53" s="473"/>
      <c r="O53" s="473"/>
      <c r="P53" s="466"/>
      <c r="Q53" s="466"/>
      <c r="R53" s="466"/>
      <c r="S53" s="466"/>
      <c r="T53" s="466"/>
      <c r="U53" s="466"/>
      <c r="V53" s="466"/>
      <c r="W53" s="466"/>
      <c r="X53" s="466"/>
      <c r="Y53" s="466"/>
    </row>
    <row r="54" spans="1:25" ht="15" customHeight="1" x14ac:dyDescent="0.25">
      <c r="A54" s="471"/>
      <c r="B54" s="472"/>
      <c r="C54" s="472"/>
      <c r="D54" s="472"/>
      <c r="E54" s="473"/>
      <c r="F54" s="473"/>
      <c r="G54" s="473"/>
      <c r="H54" s="473"/>
      <c r="I54" s="473"/>
      <c r="J54" s="473"/>
      <c r="K54" s="473"/>
      <c r="L54" s="473"/>
      <c r="M54" s="473"/>
      <c r="N54" s="473"/>
      <c r="O54" s="473"/>
      <c r="P54" s="466"/>
      <c r="Q54" s="466"/>
      <c r="R54" s="466"/>
      <c r="S54" s="466"/>
      <c r="T54" s="466"/>
      <c r="U54" s="466"/>
      <c r="V54" s="466"/>
      <c r="W54" s="466"/>
      <c r="X54" s="466"/>
      <c r="Y54" s="466"/>
    </row>
    <row r="55" spans="1:25" ht="15" customHeight="1" x14ac:dyDescent="0.25">
      <c r="A55" s="471"/>
      <c r="B55" s="472"/>
      <c r="C55" s="472"/>
      <c r="D55" s="472"/>
      <c r="E55" s="473"/>
      <c r="F55" s="473"/>
      <c r="G55" s="473"/>
      <c r="H55" s="473"/>
      <c r="I55" s="473"/>
      <c r="J55" s="473"/>
      <c r="K55" s="473"/>
      <c r="L55" s="473"/>
      <c r="M55" s="473"/>
      <c r="N55" s="473"/>
      <c r="O55" s="473"/>
      <c r="P55" s="466"/>
      <c r="Q55" s="466"/>
      <c r="R55" s="466"/>
      <c r="S55" s="466"/>
      <c r="T55" s="466"/>
      <c r="U55" s="466"/>
      <c r="V55" s="466"/>
      <c r="W55" s="466"/>
      <c r="X55" s="466"/>
      <c r="Y55" s="466"/>
    </row>
    <row r="56" spans="1:25" ht="15" customHeight="1" x14ac:dyDescent="0.25">
      <c r="A56" s="474"/>
      <c r="B56" s="472"/>
      <c r="C56" s="472"/>
      <c r="D56" s="472"/>
      <c r="E56" s="475"/>
      <c r="F56" s="475"/>
      <c r="G56" s="475"/>
      <c r="H56" s="475"/>
      <c r="I56" s="475"/>
      <c r="J56" s="475"/>
      <c r="K56" s="475"/>
      <c r="L56" s="475"/>
      <c r="M56" s="475"/>
      <c r="N56" s="475"/>
      <c r="O56" s="475"/>
      <c r="P56" s="466"/>
      <c r="Q56" s="466"/>
      <c r="R56" s="466"/>
      <c r="S56" s="466"/>
      <c r="T56" s="466"/>
      <c r="U56" s="466"/>
      <c r="V56" s="466"/>
      <c r="W56" s="466"/>
      <c r="X56" s="466"/>
      <c r="Y56" s="466"/>
    </row>
    <row r="57" spans="1:25" x14ac:dyDescent="0.25">
      <c r="A57" s="476"/>
      <c r="B57" s="472"/>
      <c r="C57" s="472"/>
      <c r="D57" s="472"/>
      <c r="E57" s="477"/>
      <c r="F57" s="477"/>
      <c r="G57" s="477"/>
      <c r="H57" s="477"/>
      <c r="I57" s="477"/>
      <c r="J57" s="477"/>
      <c r="K57" s="477"/>
      <c r="L57" s="477"/>
      <c r="M57" s="477"/>
      <c r="N57" s="477"/>
      <c r="O57" s="477"/>
      <c r="P57" s="466"/>
      <c r="Q57" s="466"/>
      <c r="R57" s="466"/>
      <c r="S57" s="466"/>
      <c r="T57" s="466"/>
      <c r="U57" s="466"/>
      <c r="V57" s="466"/>
      <c r="W57" s="466"/>
      <c r="X57" s="466"/>
      <c r="Y57" s="466"/>
    </row>
    <row r="58" spans="1:25" ht="15" customHeight="1" x14ac:dyDescent="0.25">
      <c r="A58" s="478"/>
      <c r="B58" s="472"/>
      <c r="C58" s="472"/>
      <c r="D58" s="472"/>
      <c r="E58" s="479"/>
      <c r="F58" s="479"/>
      <c r="G58" s="479"/>
      <c r="H58" s="479"/>
      <c r="I58" s="479"/>
      <c r="J58" s="479"/>
      <c r="K58" s="479"/>
      <c r="L58" s="479"/>
      <c r="M58" s="479"/>
      <c r="N58" s="479"/>
      <c r="O58" s="473"/>
      <c r="P58" s="466"/>
      <c r="Q58" s="466"/>
      <c r="R58" s="466"/>
      <c r="S58" s="466"/>
      <c r="T58" s="466"/>
      <c r="U58" s="466"/>
      <c r="V58" s="466"/>
      <c r="W58" s="466"/>
      <c r="X58" s="466"/>
      <c r="Y58" s="466"/>
    </row>
    <row r="59" spans="1:25" ht="15" customHeight="1" x14ac:dyDescent="0.25">
      <c r="A59" s="471"/>
      <c r="B59" s="472"/>
      <c r="C59" s="472"/>
      <c r="D59" s="472"/>
      <c r="E59" s="480"/>
      <c r="F59" s="480"/>
      <c r="G59" s="480"/>
      <c r="H59" s="480"/>
      <c r="I59" s="480"/>
      <c r="J59" s="480"/>
      <c r="K59" s="480"/>
      <c r="L59" s="473"/>
      <c r="M59" s="473"/>
      <c r="N59" s="473"/>
      <c r="O59" s="473"/>
      <c r="P59" s="466"/>
      <c r="Q59" s="466"/>
      <c r="R59" s="466"/>
      <c r="S59" s="466"/>
      <c r="T59" s="466"/>
      <c r="U59" s="466"/>
      <c r="V59" s="466"/>
      <c r="W59" s="466"/>
      <c r="X59" s="466"/>
      <c r="Y59" s="466"/>
    </row>
    <row r="60" spans="1:25" ht="15" customHeight="1" x14ac:dyDescent="0.25">
      <c r="A60" s="471"/>
      <c r="B60" s="472"/>
      <c r="C60" s="472"/>
      <c r="D60" s="472"/>
      <c r="E60" s="480"/>
      <c r="F60" s="480"/>
      <c r="G60" s="480"/>
      <c r="H60" s="480"/>
      <c r="I60" s="480"/>
      <c r="J60" s="480"/>
      <c r="K60" s="480"/>
      <c r="L60" s="473"/>
      <c r="M60" s="473"/>
      <c r="N60" s="473"/>
      <c r="O60" s="473"/>
      <c r="P60" s="466"/>
      <c r="Q60" s="466"/>
      <c r="R60" s="466"/>
      <c r="S60" s="466"/>
      <c r="T60" s="466"/>
      <c r="U60" s="466"/>
      <c r="V60" s="466"/>
      <c r="W60" s="466"/>
      <c r="X60" s="466"/>
      <c r="Y60" s="466"/>
    </row>
    <row r="61" spans="1:25" ht="15" customHeight="1" x14ac:dyDescent="0.25">
      <c r="A61" s="471"/>
      <c r="B61" s="472"/>
      <c r="C61" s="472"/>
      <c r="D61" s="472"/>
      <c r="E61" s="480"/>
      <c r="F61" s="480"/>
      <c r="G61" s="480"/>
      <c r="H61" s="480"/>
      <c r="I61" s="480"/>
      <c r="J61" s="480"/>
      <c r="K61" s="480"/>
      <c r="L61" s="473"/>
      <c r="M61" s="473"/>
      <c r="N61" s="473"/>
      <c r="O61" s="473"/>
      <c r="P61" s="466"/>
      <c r="Q61" s="466"/>
      <c r="R61" s="466"/>
      <c r="S61" s="466"/>
      <c r="T61" s="466"/>
      <c r="U61" s="466"/>
      <c r="V61" s="466"/>
      <c r="W61" s="466"/>
      <c r="X61" s="466"/>
      <c r="Y61" s="466"/>
    </row>
    <row r="62" spans="1:25" ht="15" customHeight="1" x14ac:dyDescent="0.25">
      <c r="A62" s="474"/>
      <c r="B62" s="472"/>
      <c r="C62" s="472"/>
      <c r="D62" s="472"/>
      <c r="E62" s="475"/>
      <c r="F62" s="475"/>
      <c r="G62" s="475"/>
      <c r="H62" s="475"/>
      <c r="I62" s="475"/>
      <c r="J62" s="475"/>
      <c r="K62" s="475"/>
      <c r="L62" s="475"/>
      <c r="M62" s="475"/>
      <c r="N62" s="475"/>
      <c r="O62" s="475"/>
      <c r="P62" s="466"/>
      <c r="Q62" s="466"/>
      <c r="R62" s="466"/>
      <c r="S62" s="466"/>
      <c r="T62" s="466"/>
      <c r="U62" s="466"/>
      <c r="V62" s="466"/>
      <c r="W62" s="466"/>
      <c r="X62" s="466"/>
      <c r="Y62" s="466"/>
    </row>
    <row r="63" spans="1:25" x14ac:dyDescent="0.25">
      <c r="A63" s="476"/>
      <c r="B63" s="472"/>
      <c r="C63" s="472"/>
      <c r="D63" s="472"/>
      <c r="E63" s="477"/>
      <c r="F63" s="477"/>
      <c r="G63" s="477"/>
      <c r="H63" s="477"/>
      <c r="I63" s="477"/>
      <c r="J63" s="477"/>
      <c r="K63" s="477"/>
      <c r="L63" s="477"/>
      <c r="M63" s="477"/>
      <c r="N63" s="477"/>
      <c r="O63" s="477"/>
      <c r="P63" s="466"/>
      <c r="Q63" s="466"/>
      <c r="R63" s="466"/>
      <c r="S63" s="466"/>
      <c r="T63" s="466"/>
      <c r="U63" s="466"/>
      <c r="V63" s="466"/>
      <c r="W63" s="466"/>
      <c r="X63" s="466"/>
      <c r="Y63" s="466"/>
    </row>
    <row r="64" spans="1:25" ht="15" customHeight="1" x14ac:dyDescent="0.25">
      <c r="A64" s="478"/>
      <c r="B64" s="472"/>
      <c r="C64" s="472"/>
      <c r="D64" s="472"/>
      <c r="E64" s="479"/>
      <c r="F64" s="479"/>
      <c r="G64" s="479"/>
      <c r="H64" s="479"/>
      <c r="I64" s="479"/>
      <c r="J64" s="479"/>
      <c r="K64" s="479"/>
      <c r="L64" s="479"/>
      <c r="M64" s="479"/>
      <c r="N64" s="479"/>
      <c r="O64" s="473"/>
      <c r="P64" s="466"/>
      <c r="Q64" s="466"/>
      <c r="R64" s="466"/>
      <c r="S64" s="466"/>
      <c r="T64" s="466"/>
      <c r="U64" s="466"/>
      <c r="V64" s="466"/>
      <c r="W64" s="466"/>
      <c r="X64" s="466"/>
      <c r="Y64" s="466"/>
    </row>
    <row r="65" spans="1:25" ht="15" customHeight="1" x14ac:dyDescent="0.25">
      <c r="A65" s="471"/>
      <c r="B65" s="472"/>
      <c r="C65" s="472"/>
      <c r="D65" s="472"/>
      <c r="E65" s="480"/>
      <c r="F65" s="480"/>
      <c r="G65" s="480"/>
      <c r="H65" s="480"/>
      <c r="I65" s="480"/>
      <c r="J65" s="480"/>
      <c r="K65" s="480"/>
      <c r="L65" s="473"/>
      <c r="M65" s="473"/>
      <c r="N65" s="473"/>
      <c r="O65" s="473"/>
      <c r="P65" s="466"/>
      <c r="Q65" s="466"/>
      <c r="R65" s="466"/>
      <c r="S65" s="466"/>
      <c r="T65" s="466"/>
      <c r="U65" s="466"/>
      <c r="V65" s="466"/>
      <c r="W65" s="466"/>
      <c r="X65" s="466"/>
      <c r="Y65" s="466"/>
    </row>
    <row r="66" spans="1:25" ht="15" customHeight="1" x14ac:dyDescent="0.25">
      <c r="A66" s="471"/>
      <c r="B66" s="472"/>
      <c r="C66" s="472"/>
      <c r="D66" s="472"/>
      <c r="E66" s="480"/>
      <c r="F66" s="480"/>
      <c r="G66" s="480"/>
      <c r="H66" s="480"/>
      <c r="I66" s="480"/>
      <c r="J66" s="480"/>
      <c r="K66" s="480"/>
      <c r="L66" s="473"/>
      <c r="M66" s="473"/>
      <c r="N66" s="473"/>
      <c r="O66" s="473"/>
      <c r="P66" s="466"/>
      <c r="Q66" s="466"/>
      <c r="R66" s="466"/>
      <c r="S66" s="466"/>
      <c r="T66" s="466"/>
      <c r="U66" s="466"/>
      <c r="V66" s="466"/>
      <c r="W66" s="466"/>
      <c r="X66" s="466"/>
      <c r="Y66" s="466"/>
    </row>
    <row r="67" spans="1:25" ht="15" customHeight="1" x14ac:dyDescent="0.25">
      <c r="A67" s="471"/>
      <c r="B67" s="472"/>
      <c r="C67" s="472"/>
      <c r="D67" s="472"/>
      <c r="E67" s="480"/>
      <c r="F67" s="480"/>
      <c r="G67" s="480"/>
      <c r="H67" s="480"/>
      <c r="I67" s="480"/>
      <c r="J67" s="480"/>
      <c r="K67" s="480"/>
      <c r="L67" s="473"/>
      <c r="M67" s="473"/>
      <c r="N67" s="473"/>
      <c r="O67" s="473"/>
      <c r="P67" s="466"/>
      <c r="Q67" s="466"/>
      <c r="R67" s="466"/>
      <c r="S67" s="466"/>
      <c r="T67" s="466"/>
      <c r="U67" s="466"/>
      <c r="V67" s="466"/>
      <c r="W67" s="466"/>
      <c r="X67" s="466"/>
      <c r="Y67" s="466"/>
    </row>
    <row r="68" spans="1:25" ht="15" customHeight="1" x14ac:dyDescent="0.25">
      <c r="A68" s="474"/>
      <c r="B68" s="472"/>
      <c r="C68" s="472"/>
      <c r="D68" s="472"/>
      <c r="E68" s="475"/>
      <c r="F68" s="475"/>
      <c r="G68" s="475"/>
      <c r="H68" s="475"/>
      <c r="I68" s="475"/>
      <c r="J68" s="475"/>
      <c r="K68" s="475"/>
      <c r="L68" s="475"/>
      <c r="M68" s="475"/>
      <c r="N68" s="475"/>
      <c r="O68" s="475"/>
      <c r="P68" s="466"/>
      <c r="Q68" s="466"/>
      <c r="R68" s="466"/>
      <c r="S68" s="466"/>
      <c r="T68" s="466"/>
      <c r="U68" s="466"/>
      <c r="V68" s="466"/>
      <c r="W68" s="466"/>
      <c r="X68" s="466"/>
      <c r="Y68" s="466"/>
    </row>
    <row r="69" spans="1:25" x14ac:dyDescent="0.25">
      <c r="A69" s="476"/>
      <c r="B69" s="472"/>
      <c r="C69" s="472"/>
      <c r="D69" s="472"/>
      <c r="E69" s="477"/>
      <c r="F69" s="477"/>
      <c r="G69" s="477"/>
      <c r="H69" s="477"/>
      <c r="I69" s="477"/>
      <c r="J69" s="477"/>
      <c r="K69" s="477"/>
      <c r="L69" s="477"/>
      <c r="M69" s="477"/>
      <c r="N69" s="477"/>
      <c r="O69" s="477"/>
      <c r="P69" s="466"/>
      <c r="Q69" s="466"/>
      <c r="R69" s="466"/>
      <c r="S69" s="466"/>
      <c r="T69" s="466"/>
      <c r="U69" s="466"/>
      <c r="V69" s="466"/>
      <c r="W69" s="466"/>
      <c r="X69" s="466"/>
      <c r="Y69" s="466"/>
    </row>
    <row r="70" spans="1:25" ht="15" customHeight="1" x14ac:dyDescent="0.25">
      <c r="A70" s="478"/>
      <c r="B70" s="472"/>
      <c r="C70" s="472"/>
      <c r="D70" s="472"/>
      <c r="E70" s="479"/>
      <c r="F70" s="479"/>
      <c r="G70" s="479"/>
      <c r="H70" s="479"/>
      <c r="I70" s="479"/>
      <c r="J70" s="479"/>
      <c r="K70" s="479"/>
      <c r="L70" s="479"/>
      <c r="M70" s="479"/>
      <c r="N70" s="479"/>
      <c r="O70" s="473"/>
      <c r="P70" s="466"/>
      <c r="Q70" s="466"/>
      <c r="R70" s="466"/>
      <c r="S70" s="466"/>
      <c r="T70" s="466"/>
      <c r="U70" s="466"/>
      <c r="V70" s="466"/>
      <c r="W70" s="466"/>
      <c r="X70" s="466"/>
      <c r="Y70" s="466"/>
    </row>
    <row r="71" spans="1:25" ht="15" customHeight="1" x14ac:dyDescent="0.25">
      <c r="A71" s="471"/>
      <c r="B71" s="472"/>
      <c r="C71" s="472"/>
      <c r="D71" s="472"/>
      <c r="E71" s="473"/>
      <c r="F71" s="473"/>
      <c r="G71" s="473"/>
      <c r="H71" s="473"/>
      <c r="I71" s="473"/>
      <c r="J71" s="473"/>
      <c r="K71" s="473"/>
      <c r="L71" s="473"/>
      <c r="M71" s="473"/>
      <c r="N71" s="473"/>
      <c r="O71" s="473"/>
      <c r="P71" s="466"/>
      <c r="Q71" s="466"/>
      <c r="R71" s="466"/>
      <c r="S71" s="466"/>
      <c r="T71" s="466"/>
      <c r="U71" s="466"/>
      <c r="V71" s="466"/>
      <c r="W71" s="466"/>
      <c r="X71" s="466"/>
      <c r="Y71" s="466"/>
    </row>
    <row r="72" spans="1:25" ht="15" customHeight="1" x14ac:dyDescent="0.25">
      <c r="A72" s="471"/>
      <c r="B72" s="472"/>
      <c r="C72" s="473"/>
      <c r="D72" s="473"/>
      <c r="E72" s="473"/>
      <c r="F72" s="473"/>
      <c r="G72" s="473"/>
      <c r="H72" s="473"/>
      <c r="I72" s="473"/>
      <c r="J72" s="473"/>
      <c r="K72" s="473"/>
      <c r="L72" s="473"/>
      <c r="M72" s="473"/>
      <c r="N72" s="473"/>
      <c r="O72" s="473"/>
      <c r="P72" s="466"/>
      <c r="Q72" s="466"/>
      <c r="R72" s="466"/>
      <c r="S72" s="466"/>
      <c r="T72" s="466"/>
      <c r="U72" s="466"/>
      <c r="V72" s="466"/>
      <c r="W72" s="466"/>
      <c r="X72" s="466"/>
      <c r="Y72" s="466"/>
    </row>
    <row r="73" spans="1:25" ht="15" customHeight="1" x14ac:dyDescent="0.25">
      <c r="A73" s="471"/>
      <c r="B73" s="472"/>
      <c r="C73" s="473"/>
      <c r="D73" s="473"/>
      <c r="E73" s="473"/>
      <c r="F73" s="473"/>
      <c r="G73" s="473"/>
      <c r="H73" s="473"/>
      <c r="I73" s="473"/>
      <c r="J73" s="473"/>
      <c r="K73" s="473"/>
      <c r="L73" s="473"/>
      <c r="M73" s="473"/>
      <c r="N73" s="473"/>
      <c r="O73" s="473"/>
      <c r="P73" s="466"/>
      <c r="Q73" s="466"/>
      <c r="R73" s="466"/>
      <c r="S73" s="466"/>
      <c r="T73" s="466"/>
      <c r="U73" s="466"/>
      <c r="V73" s="466"/>
      <c r="W73" s="466"/>
      <c r="X73" s="466"/>
      <c r="Y73" s="466"/>
    </row>
    <row r="74" spans="1:25" ht="15" customHeight="1" x14ac:dyDescent="0.25">
      <c r="A74" s="474"/>
      <c r="B74" s="481"/>
      <c r="C74" s="475"/>
      <c r="D74" s="475"/>
      <c r="E74" s="475"/>
      <c r="F74" s="475"/>
      <c r="G74" s="475"/>
      <c r="H74" s="475"/>
      <c r="I74" s="475"/>
      <c r="J74" s="475"/>
      <c r="K74" s="475"/>
      <c r="L74" s="475"/>
      <c r="M74" s="475"/>
      <c r="N74" s="475"/>
      <c r="O74" s="475"/>
      <c r="P74" s="466"/>
      <c r="Q74" s="466"/>
      <c r="R74" s="466"/>
      <c r="S74" s="466"/>
      <c r="T74" s="466"/>
      <c r="U74" s="466"/>
      <c r="V74" s="466"/>
      <c r="W74" s="466"/>
      <c r="X74" s="466"/>
      <c r="Y74" s="466"/>
    </row>
    <row r="75" spans="1:25" ht="15" customHeight="1" x14ac:dyDescent="0.25">
      <c r="A75" s="478"/>
      <c r="B75" s="482"/>
      <c r="C75" s="479"/>
      <c r="D75" s="479"/>
      <c r="E75" s="479"/>
      <c r="F75" s="479"/>
      <c r="G75" s="479"/>
      <c r="H75" s="479"/>
      <c r="I75" s="479"/>
      <c r="J75" s="479"/>
      <c r="K75" s="479"/>
      <c r="L75" s="479"/>
      <c r="M75" s="479"/>
      <c r="N75" s="479"/>
      <c r="O75" s="473"/>
      <c r="P75" s="466"/>
      <c r="Q75" s="466"/>
      <c r="R75" s="466"/>
      <c r="S75" s="466"/>
      <c r="T75" s="466"/>
      <c r="U75" s="466"/>
      <c r="V75" s="466"/>
      <c r="W75" s="466"/>
      <c r="X75" s="466"/>
      <c r="Y75" s="466"/>
    </row>
    <row r="76" spans="1:25" ht="15" customHeight="1" x14ac:dyDescent="0.25">
      <c r="A76" s="471"/>
      <c r="B76" s="472"/>
      <c r="C76" s="473"/>
      <c r="D76" s="473"/>
      <c r="E76" s="473"/>
      <c r="F76" s="473"/>
      <c r="G76" s="473"/>
      <c r="H76" s="473"/>
      <c r="I76" s="473"/>
      <c r="J76" s="473"/>
      <c r="K76" s="473"/>
      <c r="L76" s="473"/>
      <c r="M76" s="473"/>
      <c r="N76" s="473"/>
      <c r="O76" s="473"/>
      <c r="P76" s="466"/>
      <c r="Q76" s="466"/>
      <c r="R76" s="466"/>
      <c r="S76" s="466"/>
      <c r="T76" s="466"/>
      <c r="U76" s="466"/>
      <c r="V76" s="466"/>
      <c r="W76" s="466"/>
      <c r="X76" s="466"/>
      <c r="Y76" s="466"/>
    </row>
    <row r="77" spans="1:25" ht="15" customHeight="1" x14ac:dyDescent="0.25">
      <c r="A77" s="471"/>
      <c r="B77" s="472"/>
      <c r="C77" s="473"/>
      <c r="D77" s="473"/>
      <c r="E77" s="473"/>
      <c r="F77" s="473"/>
      <c r="G77" s="473"/>
      <c r="H77" s="473"/>
      <c r="I77" s="473"/>
      <c r="J77" s="473"/>
      <c r="K77" s="473"/>
      <c r="L77" s="473"/>
      <c r="M77" s="473"/>
      <c r="N77" s="473"/>
      <c r="O77" s="473"/>
      <c r="P77" s="466"/>
      <c r="Q77" s="466"/>
      <c r="R77" s="466"/>
      <c r="S77" s="466"/>
      <c r="T77" s="466"/>
      <c r="U77" s="466"/>
      <c r="V77" s="466"/>
      <c r="W77" s="466"/>
      <c r="X77" s="466"/>
      <c r="Y77" s="466"/>
    </row>
    <row r="78" spans="1:25" ht="15" customHeight="1" x14ac:dyDescent="0.25">
      <c r="A78" s="471"/>
      <c r="B78" s="472"/>
      <c r="C78" s="473"/>
      <c r="D78" s="473"/>
      <c r="E78" s="473"/>
      <c r="F78" s="473"/>
      <c r="G78" s="473"/>
      <c r="H78" s="473"/>
      <c r="I78" s="473"/>
      <c r="J78" s="473"/>
      <c r="K78" s="473"/>
      <c r="L78" s="473"/>
      <c r="M78" s="473"/>
      <c r="N78" s="473"/>
      <c r="O78" s="473"/>
      <c r="P78" s="466"/>
      <c r="Q78" s="466"/>
      <c r="R78" s="466"/>
      <c r="S78" s="466"/>
      <c r="T78" s="466"/>
      <c r="U78" s="466"/>
      <c r="V78" s="466"/>
      <c r="W78" s="466"/>
      <c r="X78" s="466"/>
      <c r="Y78" s="466"/>
    </row>
    <row r="79" spans="1:25" ht="15" customHeight="1" x14ac:dyDescent="0.25">
      <c r="A79" s="474"/>
      <c r="B79" s="481"/>
      <c r="C79" s="475"/>
      <c r="D79" s="475"/>
      <c r="E79" s="475"/>
      <c r="F79" s="475"/>
      <c r="G79" s="475"/>
      <c r="H79" s="475"/>
      <c r="I79" s="475"/>
      <c r="J79" s="475"/>
      <c r="K79" s="475"/>
      <c r="L79" s="475"/>
      <c r="M79" s="475"/>
      <c r="N79" s="475"/>
      <c r="O79" s="475"/>
      <c r="P79" s="466"/>
      <c r="Q79" s="466"/>
      <c r="R79" s="466"/>
      <c r="S79" s="466"/>
      <c r="T79" s="466"/>
      <c r="U79" s="466"/>
      <c r="V79" s="466"/>
      <c r="W79" s="466"/>
      <c r="X79" s="466"/>
      <c r="Y79" s="466"/>
    </row>
    <row r="80" spans="1:25" ht="15" customHeight="1" x14ac:dyDescent="0.25">
      <c r="A80" s="478"/>
      <c r="B80" s="482"/>
      <c r="C80" s="479"/>
      <c r="D80" s="479"/>
      <c r="E80" s="479"/>
      <c r="F80" s="479"/>
      <c r="G80" s="479"/>
      <c r="H80" s="479"/>
      <c r="I80" s="479"/>
      <c r="J80" s="479"/>
      <c r="K80" s="479"/>
      <c r="L80" s="479"/>
      <c r="M80" s="479"/>
      <c r="N80" s="479"/>
      <c r="O80" s="473"/>
      <c r="P80" s="466"/>
      <c r="Q80" s="466"/>
      <c r="R80" s="466"/>
      <c r="S80" s="466"/>
      <c r="T80" s="466"/>
      <c r="U80" s="466"/>
      <c r="V80" s="466"/>
      <c r="W80" s="466"/>
      <c r="X80" s="466"/>
      <c r="Y80" s="466"/>
    </row>
    <row r="81" spans="1:25" ht="15" customHeight="1" x14ac:dyDescent="0.25">
      <c r="A81" s="471"/>
      <c r="B81" s="472"/>
      <c r="C81" s="473"/>
      <c r="D81" s="473"/>
      <c r="E81" s="473"/>
      <c r="F81" s="473"/>
      <c r="G81" s="473"/>
      <c r="H81" s="473"/>
      <c r="I81" s="473"/>
      <c r="J81" s="473"/>
      <c r="K81" s="473"/>
      <c r="L81" s="473"/>
      <c r="M81" s="473"/>
      <c r="N81" s="473"/>
      <c r="O81" s="473"/>
      <c r="P81" s="466"/>
      <c r="Q81" s="466"/>
      <c r="R81" s="466"/>
      <c r="S81" s="466"/>
      <c r="T81" s="466"/>
      <c r="U81" s="466"/>
      <c r="V81" s="466"/>
      <c r="W81" s="466"/>
      <c r="X81" s="466"/>
      <c r="Y81" s="466"/>
    </row>
    <row r="82" spans="1:25" ht="15" customHeight="1" x14ac:dyDescent="0.25">
      <c r="A82" s="471"/>
      <c r="B82" s="472"/>
      <c r="C82" s="473"/>
      <c r="D82" s="473"/>
      <c r="E82" s="473"/>
      <c r="F82" s="473"/>
      <c r="G82" s="473"/>
      <c r="H82" s="473"/>
      <c r="I82" s="473"/>
      <c r="J82" s="473"/>
      <c r="K82" s="473"/>
      <c r="L82" s="473"/>
      <c r="M82" s="473"/>
      <c r="N82" s="473"/>
      <c r="O82" s="473"/>
      <c r="P82" s="466"/>
      <c r="Q82" s="466"/>
      <c r="R82" s="466"/>
      <c r="S82" s="466"/>
      <c r="T82" s="466"/>
      <c r="U82" s="466"/>
      <c r="V82" s="466"/>
      <c r="W82" s="466"/>
      <c r="X82" s="466"/>
      <c r="Y82" s="466"/>
    </row>
    <row r="83" spans="1:25" ht="15" customHeight="1" x14ac:dyDescent="0.25">
      <c r="A83" s="471"/>
      <c r="B83" s="472"/>
      <c r="C83" s="473"/>
      <c r="D83" s="473"/>
      <c r="E83" s="473"/>
      <c r="F83" s="473"/>
      <c r="G83" s="473"/>
      <c r="H83" s="473"/>
      <c r="I83" s="473"/>
      <c r="J83" s="473"/>
      <c r="K83" s="473"/>
      <c r="L83" s="473"/>
      <c r="M83" s="473"/>
      <c r="N83" s="473"/>
      <c r="O83" s="473"/>
      <c r="P83" s="466"/>
      <c r="Q83" s="466"/>
      <c r="R83" s="466"/>
      <c r="S83" s="466"/>
      <c r="T83" s="466"/>
      <c r="U83" s="466"/>
      <c r="V83" s="466"/>
      <c r="W83" s="466"/>
      <c r="X83" s="466"/>
      <c r="Y83" s="466"/>
    </row>
    <row r="84" spans="1:25" ht="15" customHeight="1" x14ac:dyDescent="0.25">
      <c r="A84" s="474"/>
      <c r="B84" s="481"/>
      <c r="C84" s="475"/>
      <c r="D84" s="475"/>
      <c r="E84" s="475"/>
      <c r="F84" s="475"/>
      <c r="G84" s="475"/>
      <c r="H84" s="475"/>
      <c r="I84" s="475"/>
      <c r="J84" s="475"/>
      <c r="K84" s="475"/>
      <c r="L84" s="475"/>
      <c r="M84" s="475"/>
      <c r="N84" s="475"/>
      <c r="O84" s="475"/>
      <c r="P84" s="466"/>
      <c r="Q84" s="466"/>
      <c r="R84" s="466"/>
      <c r="S84" s="466"/>
      <c r="T84" s="466"/>
      <c r="U84" s="466"/>
      <c r="V84" s="466"/>
      <c r="W84" s="466"/>
      <c r="X84" s="466"/>
      <c r="Y84" s="466"/>
    </row>
    <row r="85" spans="1:25" ht="15" customHeight="1" x14ac:dyDescent="0.25">
      <c r="A85" s="478"/>
      <c r="B85" s="482"/>
      <c r="C85" s="479"/>
      <c r="D85" s="479"/>
      <c r="E85" s="479"/>
      <c r="F85" s="479"/>
      <c r="G85" s="479"/>
      <c r="H85" s="479"/>
      <c r="I85" s="479"/>
      <c r="J85" s="479"/>
      <c r="K85" s="479"/>
      <c r="L85" s="479"/>
      <c r="M85" s="479"/>
      <c r="N85" s="479"/>
      <c r="O85" s="473"/>
      <c r="P85" s="466"/>
      <c r="Q85" s="466"/>
      <c r="R85" s="466"/>
      <c r="S85" s="466"/>
      <c r="T85" s="466"/>
      <c r="U85" s="466"/>
      <c r="V85" s="466"/>
      <c r="W85" s="466"/>
      <c r="X85" s="466"/>
      <c r="Y85" s="466"/>
    </row>
    <row r="86" spans="1:25" ht="15" customHeight="1" x14ac:dyDescent="0.25">
      <c r="A86" s="471"/>
      <c r="B86" s="472"/>
      <c r="C86" s="473"/>
      <c r="D86" s="473"/>
      <c r="E86" s="473"/>
      <c r="F86" s="473"/>
      <c r="G86" s="473"/>
      <c r="H86" s="473"/>
      <c r="I86" s="473"/>
      <c r="J86" s="473"/>
      <c r="K86" s="473"/>
      <c r="L86" s="473"/>
      <c r="M86" s="473"/>
      <c r="N86" s="473"/>
      <c r="O86" s="473"/>
      <c r="P86" s="466"/>
      <c r="Q86" s="466"/>
      <c r="R86" s="466"/>
      <c r="S86" s="466"/>
      <c r="T86" s="466"/>
      <c r="U86" s="466"/>
      <c r="V86" s="466"/>
      <c r="W86" s="466"/>
      <c r="X86" s="466"/>
      <c r="Y86" s="466"/>
    </row>
    <row r="87" spans="1:25" ht="15" customHeight="1" x14ac:dyDescent="0.25">
      <c r="A87" s="471"/>
      <c r="B87" s="472"/>
      <c r="C87" s="473"/>
      <c r="D87" s="473"/>
      <c r="E87" s="473"/>
      <c r="F87" s="473"/>
      <c r="G87" s="473"/>
      <c r="H87" s="473"/>
      <c r="I87" s="473"/>
      <c r="J87" s="473"/>
      <c r="K87" s="473"/>
      <c r="L87" s="473"/>
      <c r="M87" s="473"/>
      <c r="N87" s="473"/>
      <c r="O87" s="473"/>
      <c r="P87" s="466"/>
      <c r="Q87" s="466"/>
      <c r="R87" s="466"/>
      <c r="S87" s="466"/>
      <c r="T87" s="466"/>
      <c r="U87" s="466"/>
      <c r="V87" s="466"/>
      <c r="W87" s="466"/>
      <c r="X87" s="466"/>
      <c r="Y87" s="466"/>
    </row>
    <row r="88" spans="1:25" ht="15" customHeight="1" x14ac:dyDescent="0.25">
      <c r="A88" s="471"/>
      <c r="B88" s="472"/>
      <c r="C88" s="473"/>
      <c r="D88" s="473"/>
      <c r="E88" s="473"/>
      <c r="F88" s="473"/>
      <c r="G88" s="473"/>
      <c r="H88" s="473"/>
      <c r="I88" s="473"/>
      <c r="J88" s="473"/>
      <c r="K88" s="473"/>
      <c r="L88" s="473"/>
      <c r="M88" s="473"/>
      <c r="N88" s="473"/>
      <c r="O88" s="473"/>
      <c r="P88" s="466"/>
      <c r="Q88" s="466"/>
      <c r="R88" s="466"/>
      <c r="S88" s="466"/>
      <c r="T88" s="466"/>
      <c r="U88" s="466"/>
      <c r="V88" s="466"/>
      <c r="W88" s="466"/>
      <c r="X88" s="466"/>
      <c r="Y88" s="466"/>
    </row>
    <row r="89" spans="1:25" ht="15" customHeight="1" x14ac:dyDescent="0.25">
      <c r="A89" s="474"/>
      <c r="B89" s="481"/>
      <c r="C89" s="475"/>
      <c r="D89" s="475"/>
      <c r="E89" s="475"/>
      <c r="F89" s="475"/>
      <c r="G89" s="475"/>
      <c r="H89" s="475"/>
      <c r="I89" s="475"/>
      <c r="J89" s="475"/>
      <c r="K89" s="475"/>
      <c r="L89" s="475"/>
      <c r="M89" s="475"/>
      <c r="N89" s="475"/>
      <c r="O89" s="475"/>
      <c r="P89" s="466"/>
      <c r="Q89" s="466"/>
      <c r="R89" s="466"/>
      <c r="S89" s="466"/>
      <c r="T89" s="466"/>
      <c r="U89" s="466"/>
      <c r="V89" s="466"/>
      <c r="W89" s="466"/>
      <c r="X89" s="466"/>
      <c r="Y89" s="466"/>
    </row>
    <row r="90" spans="1:25" x14ac:dyDescent="0.25">
      <c r="A90" s="483"/>
      <c r="B90" s="481"/>
      <c r="C90" s="475"/>
      <c r="D90" s="475"/>
      <c r="E90" s="475"/>
      <c r="F90" s="475"/>
      <c r="G90" s="475"/>
      <c r="H90" s="475"/>
      <c r="I90" s="475"/>
      <c r="J90" s="475"/>
      <c r="K90" s="475"/>
      <c r="L90" s="475"/>
      <c r="M90" s="475"/>
      <c r="N90" s="475"/>
      <c r="O90" s="475"/>
      <c r="P90" s="466"/>
      <c r="Q90" s="466"/>
      <c r="R90" s="466"/>
      <c r="S90" s="466"/>
      <c r="T90" s="466"/>
      <c r="U90" s="466"/>
      <c r="V90" s="466"/>
      <c r="W90" s="466"/>
      <c r="X90" s="466"/>
      <c r="Y90" s="466"/>
    </row>
    <row r="91" spans="1:25" x14ac:dyDescent="0.25">
      <c r="A91" s="484"/>
      <c r="B91" s="481"/>
      <c r="C91" s="475"/>
      <c r="D91" s="485"/>
      <c r="E91" s="475"/>
      <c r="F91" s="475"/>
      <c r="G91" s="475"/>
      <c r="H91" s="475"/>
      <c r="I91" s="475"/>
      <c r="J91" s="475"/>
      <c r="K91" s="475"/>
      <c r="L91" s="475"/>
      <c r="M91" s="475"/>
      <c r="N91" s="475"/>
      <c r="O91" s="486"/>
      <c r="P91" s="466"/>
      <c r="Q91" s="466"/>
      <c r="R91" s="466"/>
      <c r="S91" s="466"/>
      <c r="T91" s="466"/>
      <c r="U91" s="466"/>
      <c r="V91" s="466"/>
      <c r="W91" s="466"/>
      <c r="X91" s="466"/>
      <c r="Y91" s="466"/>
    </row>
    <row r="92" spans="1:25" x14ac:dyDescent="0.25">
      <c r="A92" s="486"/>
      <c r="B92" s="487"/>
      <c r="C92" s="488"/>
      <c r="D92" s="489"/>
      <c r="E92" s="489"/>
      <c r="F92" s="489"/>
      <c r="G92" s="489"/>
      <c r="H92" s="489"/>
      <c r="I92" s="489"/>
      <c r="J92" s="489"/>
      <c r="K92" s="489"/>
      <c r="L92" s="489"/>
      <c r="M92" s="489"/>
      <c r="N92" s="489"/>
      <c r="O92" s="483"/>
      <c r="P92" s="466"/>
      <c r="Q92" s="466"/>
      <c r="R92" s="466"/>
      <c r="S92" s="466"/>
      <c r="T92" s="466"/>
      <c r="U92" s="466"/>
      <c r="V92" s="466"/>
      <c r="W92" s="466"/>
      <c r="X92" s="466"/>
      <c r="Y92" s="466"/>
    </row>
    <row r="93" spans="1:25" x14ac:dyDescent="0.25">
      <c r="A93" s="490"/>
      <c r="B93" s="491"/>
      <c r="C93" s="491"/>
      <c r="D93" s="492"/>
      <c r="E93" s="492"/>
      <c r="F93" s="492"/>
      <c r="G93" s="492"/>
      <c r="H93" s="492"/>
      <c r="I93" s="492"/>
      <c r="J93" s="492"/>
      <c r="K93" s="492"/>
      <c r="L93" s="492"/>
      <c r="M93" s="492"/>
      <c r="N93" s="492"/>
      <c r="O93" s="493"/>
      <c r="P93" s="466"/>
      <c r="Q93" s="466"/>
      <c r="R93" s="466"/>
      <c r="S93" s="466"/>
      <c r="T93" s="466"/>
      <c r="U93" s="466"/>
      <c r="V93" s="466"/>
      <c r="W93" s="466"/>
      <c r="X93" s="466"/>
      <c r="Y93" s="466"/>
    </row>
    <row r="94" spans="1:25" x14ac:dyDescent="0.25">
      <c r="A94" s="467"/>
      <c r="B94" s="468"/>
      <c r="C94" s="468"/>
      <c r="D94" s="468"/>
      <c r="E94" s="468"/>
      <c r="F94" s="468"/>
      <c r="G94" s="468"/>
      <c r="H94" s="468"/>
      <c r="I94" s="468"/>
      <c r="J94" s="468"/>
      <c r="K94" s="468"/>
      <c r="L94" s="468"/>
      <c r="M94" s="468"/>
      <c r="N94" s="468"/>
      <c r="O94" s="468"/>
      <c r="P94" s="466"/>
      <c r="Q94" s="466"/>
      <c r="R94" s="466"/>
      <c r="S94" s="466"/>
      <c r="T94" s="466"/>
      <c r="U94" s="466"/>
      <c r="V94" s="466"/>
      <c r="W94" s="466"/>
      <c r="X94" s="466"/>
      <c r="Y94" s="466"/>
    </row>
  </sheetData>
  <pageMargins left="0.7" right="0.7" top="0.75" bottom="0.75" header="0.3" footer="0.3"/>
  <pageSetup orientation="portrai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'[1]Platform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N84"/>
  <sheetViews>
    <sheetView workbookViewId="0">
      <selection activeCell="E18" sqref="E18"/>
    </sheetView>
  </sheetViews>
  <sheetFormatPr defaultRowHeight="15" x14ac:dyDescent="0.25"/>
  <cols>
    <col min="1" max="1" width="13.85546875" style="39" customWidth="1"/>
    <col min="2" max="2" width="15.140625" customWidth="1"/>
    <col min="3" max="3" width="33.42578125" customWidth="1"/>
    <col min="4" max="4" width="10.140625" customWidth="1"/>
  </cols>
  <sheetData>
    <row r="1" spans="1:40" s="117" customFormat="1" x14ac:dyDescent="0.25">
      <c r="A1" s="71"/>
      <c r="B1" s="71"/>
      <c r="C1" s="448" t="s">
        <v>269</v>
      </c>
    </row>
    <row r="2" spans="1:40" s="39" customFormat="1" x14ac:dyDescent="0.25">
      <c r="A2" s="449" t="s">
        <v>270</v>
      </c>
      <c r="B2" s="465">
        <v>0.2</v>
      </c>
      <c r="C2" s="80">
        <v>160</v>
      </c>
    </row>
    <row r="3" spans="1:40" s="117" customFormat="1" x14ac:dyDescent="0.25">
      <c r="A3" s="449" t="s">
        <v>271</v>
      </c>
      <c r="B3" s="465">
        <v>0.8</v>
      </c>
      <c r="C3" s="80">
        <v>180</v>
      </c>
    </row>
    <row r="4" spans="1:40" s="39" customFormat="1" x14ac:dyDescent="0.25">
      <c r="A4" s="450" t="s">
        <v>272</v>
      </c>
      <c r="B4" s="69">
        <v>36</v>
      </c>
      <c r="C4" s="436" t="s">
        <v>273</v>
      </c>
    </row>
    <row r="5" spans="1:40" s="39" customFormat="1" x14ac:dyDescent="0.25"/>
    <row r="6" spans="1:40" s="39" customFormat="1" x14ac:dyDescent="0.25"/>
    <row r="7" spans="1:40" s="39" customFormat="1" x14ac:dyDescent="0.25"/>
    <row r="8" spans="1:40" s="39" customFormat="1" x14ac:dyDescent="0.25">
      <c r="A8" s="36"/>
      <c r="B8" s="448" t="s">
        <v>274</v>
      </c>
      <c r="C8" s="452" t="s">
        <v>275</v>
      </c>
      <c r="D8" s="452">
        <v>1</v>
      </c>
      <c r="E8" s="452">
        <v>2</v>
      </c>
      <c r="F8" s="452">
        <v>3</v>
      </c>
      <c r="G8" s="452">
        <v>4</v>
      </c>
      <c r="H8" s="452">
        <v>5</v>
      </c>
      <c r="I8" s="452">
        <v>6</v>
      </c>
      <c r="J8" s="452">
        <v>7</v>
      </c>
      <c r="K8" s="452">
        <v>8</v>
      </c>
      <c r="L8" s="452">
        <v>9</v>
      </c>
      <c r="M8" s="452">
        <v>10</v>
      </c>
      <c r="N8" s="452">
        <v>11</v>
      </c>
      <c r="O8" s="452">
        <v>12</v>
      </c>
      <c r="P8" s="452">
        <v>13</v>
      </c>
      <c r="Q8" s="452">
        <v>14</v>
      </c>
      <c r="R8" s="452">
        <v>15</v>
      </c>
      <c r="S8" s="452">
        <v>16</v>
      </c>
      <c r="T8" s="452">
        <v>17</v>
      </c>
      <c r="U8" s="452">
        <v>18</v>
      </c>
      <c r="V8" s="452">
        <v>19</v>
      </c>
      <c r="W8" s="452">
        <v>20</v>
      </c>
      <c r="X8" s="452">
        <v>21</v>
      </c>
      <c r="Y8" s="452">
        <v>22</v>
      </c>
      <c r="Z8" s="452">
        <v>23</v>
      </c>
      <c r="AA8" s="452">
        <v>24</v>
      </c>
      <c r="AB8" s="452">
        <v>25</v>
      </c>
      <c r="AC8" s="452">
        <v>26</v>
      </c>
      <c r="AD8" s="452">
        <v>27</v>
      </c>
      <c r="AE8" s="452">
        <v>28</v>
      </c>
      <c r="AF8" s="452">
        <v>29</v>
      </c>
      <c r="AG8" s="452">
        <v>30</v>
      </c>
      <c r="AH8" s="452">
        <v>31</v>
      </c>
      <c r="AI8" s="452">
        <v>32</v>
      </c>
      <c r="AJ8" s="452">
        <v>33</v>
      </c>
      <c r="AK8" s="452">
        <v>34</v>
      </c>
      <c r="AL8" s="452">
        <v>35</v>
      </c>
      <c r="AM8" s="452">
        <v>36</v>
      </c>
      <c r="AN8" s="452"/>
    </row>
    <row r="9" spans="1:40" s="39" customFormat="1" x14ac:dyDescent="0.25">
      <c r="B9" s="551" t="s">
        <v>270</v>
      </c>
      <c r="C9" s="453" t="s">
        <v>276</v>
      </c>
      <c r="D9" s="495">
        <f ca="1">IF(D$8&gt;$B$4,0,('Phase-wise Effort'!$X$25*$B$2/($B$4*$C$2)))</f>
        <v>1.2598379629629629E-4</v>
      </c>
      <c r="E9" s="495">
        <f ca="1">IF(E$8&gt;$B$4,0,('Phase-wise Effort'!$X$25*$B$2/($B$4*$C$2)))</f>
        <v>1.2598379629629629E-4</v>
      </c>
      <c r="F9" s="495">
        <f ca="1">IF(F$8&gt;$B$4,0,('Phase-wise Effort'!$X$25*$B$2/($B$4*$C$2)))</f>
        <v>1.2598379629629629E-4</v>
      </c>
      <c r="G9" s="495">
        <f ca="1">IF(G$8&gt;$B$4,0,('Phase-wise Effort'!$X$25*$B$2/($B$4*$C$2)))</f>
        <v>1.2598379629629629E-4</v>
      </c>
      <c r="H9" s="495">
        <f ca="1">IF(H$8&gt;$B$4,0,('Phase-wise Effort'!$X$25*$B$2/($B$4*$C$2)))</f>
        <v>1.2598379629629629E-4</v>
      </c>
      <c r="I9" s="495">
        <f ca="1">IF(I$8&gt;$B$4,0,('Phase-wise Effort'!$X$25*$B$2/($B$4*$C$2)))</f>
        <v>1.2598379629629629E-4</v>
      </c>
      <c r="J9" s="495">
        <f ca="1">IF(J$8&gt;$B$4,0,('Phase-wise Effort'!$X$25*$B$2/($B$4*$C$2)))</f>
        <v>1.2598379629629629E-4</v>
      </c>
      <c r="K9" s="495">
        <f ca="1">IF(K$8&gt;$B$4,0,('Phase-wise Effort'!$X$25*$B$2/($B$4*$C$2)))</f>
        <v>1.2598379629629629E-4</v>
      </c>
      <c r="L9" s="495">
        <f ca="1">IF(L$8&gt;$B$4,0,('Phase-wise Effort'!$X$25*$B$2/($B$4*$C$2)))</f>
        <v>1.2598379629629629E-4</v>
      </c>
      <c r="M9" s="495">
        <f ca="1">IF(M$8&gt;$B$4,0,('Phase-wise Effort'!$X$25*$B$2/($B$4*$C$2)))</f>
        <v>1.2598379629629629E-4</v>
      </c>
      <c r="N9" s="495">
        <f ca="1">IF(N$8&gt;$B$4,0,('Phase-wise Effort'!$X$25*$B$2/($B$4*$C$2)))</f>
        <v>1.2598379629629629E-4</v>
      </c>
      <c r="O9" s="495">
        <f ca="1">IF(O$8&gt;$B$4,0,('Phase-wise Effort'!$X$25*$B$2/($B$4*$C$2)))</f>
        <v>1.2598379629629629E-4</v>
      </c>
      <c r="P9" s="495">
        <f ca="1">IF(P$8&gt;$B$4,0,('Phase-wise Effort'!$X$25*$B$2/($B$4*$C$2)))</f>
        <v>1.2598379629629629E-4</v>
      </c>
      <c r="Q9" s="495">
        <f ca="1">IF(Q$8&gt;$B$4,0,('Phase-wise Effort'!$X$25*$B$2/($B$4*$C$2)))</f>
        <v>1.2598379629629629E-4</v>
      </c>
      <c r="R9" s="495">
        <f ca="1">IF(R$8&gt;$B$4,0,('Phase-wise Effort'!$X$25*$B$2/($B$4*$C$2)))</f>
        <v>1.2598379629629629E-4</v>
      </c>
      <c r="S9" s="495">
        <f ca="1">IF(S$8&gt;$B$4,0,('Phase-wise Effort'!$X$25*$B$2/($B$4*$C$2)))</f>
        <v>1.2598379629629629E-4</v>
      </c>
      <c r="T9" s="495">
        <f ca="1">IF(T$8&gt;$B$4,0,('Phase-wise Effort'!$X$25*$B$2/($B$4*$C$2)))</f>
        <v>1.2598379629629629E-4</v>
      </c>
      <c r="U9" s="495">
        <f ca="1">IF(U$8&gt;$B$4,0,('Phase-wise Effort'!$X$25*$B$2/($B$4*$C$2)))</f>
        <v>1.2598379629629629E-4</v>
      </c>
      <c r="V9" s="495">
        <f ca="1">IF(V$8&gt;$B$4,0,('Phase-wise Effort'!$X$25*$B$2/($B$4*$C$2)))</f>
        <v>1.2598379629629629E-4</v>
      </c>
      <c r="W9" s="495">
        <f ca="1">IF(W$8&gt;$B$4,0,('Phase-wise Effort'!$X$25*$B$2/($B$4*$C$2)))</f>
        <v>1.2598379629629629E-4</v>
      </c>
      <c r="X9" s="495">
        <f ca="1">IF(X$8&gt;$B$4,0,('Phase-wise Effort'!$X$25*$B$2/($B$4*$C$2)))</f>
        <v>1.2598379629629629E-4</v>
      </c>
      <c r="Y9" s="495">
        <f ca="1">IF(Y$8&gt;$B$4,0,('Phase-wise Effort'!$X$25*$B$2/($B$4*$C$2)))</f>
        <v>1.2598379629629629E-4</v>
      </c>
      <c r="Z9" s="495">
        <f ca="1">IF(Z$8&gt;$B$4,0,('Phase-wise Effort'!$X$25*$B$2/($B$4*$C$2)))</f>
        <v>1.2598379629629629E-4</v>
      </c>
      <c r="AA9" s="495">
        <f ca="1">IF(AA$8&gt;$B$4,0,('Phase-wise Effort'!$X$25*$B$2/($B$4*$C$2)))</f>
        <v>1.2598379629629629E-4</v>
      </c>
      <c r="AB9" s="495">
        <f ca="1">IF(AB$8&gt;$B$4,0,('Phase-wise Effort'!$X$25*$B$2/($B$4*$C$2)))</f>
        <v>1.2598379629629629E-4</v>
      </c>
      <c r="AC9" s="495">
        <f ca="1">IF(AC$8&gt;$B$4,0,('Phase-wise Effort'!$X$25*$B$2/($B$4*$C$2)))</f>
        <v>1.2598379629629629E-4</v>
      </c>
      <c r="AD9" s="495">
        <f ca="1">IF(AD$8&gt;$B$4,0,('Phase-wise Effort'!$X$25*$B$2/($B$4*$C$2)))</f>
        <v>1.2598379629629629E-4</v>
      </c>
      <c r="AE9" s="495">
        <f ca="1">IF(AE$8&gt;$B$4,0,('Phase-wise Effort'!$X$25*$B$2/($B$4*$C$2)))</f>
        <v>1.2598379629629629E-4</v>
      </c>
      <c r="AF9" s="495">
        <f ca="1">IF(AF$8&gt;$B$4,0,('Phase-wise Effort'!$X$25*$B$2/($B$4*$C$2)))</f>
        <v>1.2598379629629629E-4</v>
      </c>
      <c r="AG9" s="495">
        <f ca="1">IF(AG$8&gt;$B$4,0,('Phase-wise Effort'!$X$25*$B$2/($B$4*$C$2)))</f>
        <v>1.2598379629629629E-4</v>
      </c>
      <c r="AH9" s="495">
        <f ca="1">IF(AH$8&gt;$B$4,0,('Phase-wise Effort'!$X$25*$B$2/($B$4*$C$2)))</f>
        <v>1.2598379629629629E-4</v>
      </c>
      <c r="AI9" s="495">
        <f ca="1">IF(AI$8&gt;$B$4,0,('Phase-wise Effort'!$X$25*$B$2/($B$4*$C$2)))</f>
        <v>1.2598379629629629E-4</v>
      </c>
      <c r="AJ9" s="495">
        <f ca="1">IF(AJ$8&gt;$B$4,0,('Phase-wise Effort'!$X$25*$B$2/($B$4*$C$2)))</f>
        <v>1.2598379629629629E-4</v>
      </c>
      <c r="AK9" s="495">
        <f ca="1">IF(AK$8&gt;$B$4,0,('Phase-wise Effort'!$X$25*$B$2/($B$4*$C$2)))</f>
        <v>1.2598379629629629E-4</v>
      </c>
      <c r="AL9" s="495">
        <f ca="1">IF(AL$8&gt;$B$4,0,('Phase-wise Effort'!$X$25*$B$2/($B$4*$C$2)))</f>
        <v>1.2598379629629629E-4</v>
      </c>
      <c r="AM9" s="495">
        <f ca="1">IF(AM$8&gt;$B$4,0,('Phase-wise Effort'!$X$25*$B$2/($B$4*$C$2)))</f>
        <v>1.2598379629629629E-4</v>
      </c>
      <c r="AN9" s="496">
        <f ca="1">SUM(D9:AM9)</f>
        <v>4.5354166666666659E-3</v>
      </c>
    </row>
    <row r="10" spans="1:40" s="39" customFormat="1" x14ac:dyDescent="0.25">
      <c r="B10" s="552"/>
      <c r="C10" s="454" t="s">
        <v>277</v>
      </c>
      <c r="D10" s="72">
        <f ca="1">IF(D$8&gt;$B$4,0,('Phase-wise Effort'!$Q$25*$B$2/($B$4*$C$2)))</f>
        <v>1.5747974537037038E-4</v>
      </c>
      <c r="E10" s="72">
        <f ca="1">IF(E$8&gt;$B$4,0,('Phase-wise Effort'!$Q$25*$B$2/($B$4*$C$2)))</f>
        <v>1.5747974537037038E-4</v>
      </c>
      <c r="F10" s="72">
        <f ca="1">IF(F$8&gt;$B$4,0,('Phase-wise Effort'!$Q$25*$B$2/($B$4*$C$2)))</f>
        <v>1.5747974537037038E-4</v>
      </c>
      <c r="G10" s="72">
        <f ca="1">IF(G$8&gt;$B$4,0,('Phase-wise Effort'!$Q$25*$B$2/($B$4*$C$2)))</f>
        <v>1.5747974537037038E-4</v>
      </c>
      <c r="H10" s="72">
        <f ca="1">IF(H$8&gt;$B$4,0,('Phase-wise Effort'!$Q$25*$B$2/($B$4*$C$2)))</f>
        <v>1.5747974537037038E-4</v>
      </c>
      <c r="I10" s="72">
        <f ca="1">IF(I$8&gt;$B$4,0,('Phase-wise Effort'!$Q$25*$B$2/($B$4*$C$2)))</f>
        <v>1.5747974537037038E-4</v>
      </c>
      <c r="J10" s="72">
        <f ca="1">IF(J$8&gt;$B$4,0,('Phase-wise Effort'!$Q$25*$B$2/($B$4*$C$2)))</f>
        <v>1.5747974537037038E-4</v>
      </c>
      <c r="K10" s="72">
        <f ca="1">IF(K$8&gt;$B$4,0,('Phase-wise Effort'!$Q$25*$B$2/($B$4*$C$2)))</f>
        <v>1.5747974537037038E-4</v>
      </c>
      <c r="L10" s="72">
        <f ca="1">IF(L$8&gt;$B$4,0,('Phase-wise Effort'!$Q$25*$B$2/($B$4*$C$2)))</f>
        <v>1.5747974537037038E-4</v>
      </c>
      <c r="M10" s="72">
        <f ca="1">IF(M$8&gt;$B$4,0,('Phase-wise Effort'!$Q$25*$B$2/($B$4*$C$2)))</f>
        <v>1.5747974537037038E-4</v>
      </c>
      <c r="N10" s="72">
        <f ca="1">IF(N$8&gt;$B$4,0,('Phase-wise Effort'!$Q$25*$B$2/($B$4*$C$2)))</f>
        <v>1.5747974537037038E-4</v>
      </c>
      <c r="O10" s="72">
        <f ca="1">IF(O$8&gt;$B$4,0,('Phase-wise Effort'!$Q$25*$B$2/($B$4*$C$2)))</f>
        <v>1.5747974537037038E-4</v>
      </c>
      <c r="P10" s="72">
        <f ca="1">IF(P$8&gt;$B$4,0,('Phase-wise Effort'!$Q$25*$B$2/($B$4*$C$2)))</f>
        <v>1.5747974537037038E-4</v>
      </c>
      <c r="Q10" s="72">
        <f ca="1">IF(Q$8&gt;$B$4,0,('Phase-wise Effort'!$Q$25*$B$2/($B$4*$C$2)))</f>
        <v>1.5747974537037038E-4</v>
      </c>
      <c r="R10" s="72">
        <f ca="1">IF(R$8&gt;$B$4,0,('Phase-wise Effort'!$Q$25*$B$2/($B$4*$C$2)))</f>
        <v>1.5747974537037038E-4</v>
      </c>
      <c r="S10" s="72">
        <f ca="1">IF(S$8&gt;$B$4,0,('Phase-wise Effort'!$Q$25*$B$2/($B$4*$C$2)))</f>
        <v>1.5747974537037038E-4</v>
      </c>
      <c r="T10" s="72">
        <f ca="1">IF(T$8&gt;$B$4,0,('Phase-wise Effort'!$Q$25*$B$2/($B$4*$C$2)))</f>
        <v>1.5747974537037038E-4</v>
      </c>
      <c r="U10" s="72">
        <f ca="1">IF(U$8&gt;$B$4,0,('Phase-wise Effort'!$Q$25*$B$2/($B$4*$C$2)))</f>
        <v>1.5747974537037038E-4</v>
      </c>
      <c r="V10" s="72">
        <f ca="1">IF(V$8&gt;$B$4,0,('Phase-wise Effort'!$Q$25*$B$2/($B$4*$C$2)))</f>
        <v>1.5747974537037038E-4</v>
      </c>
      <c r="W10" s="72">
        <f ca="1">IF(W$8&gt;$B$4,0,('Phase-wise Effort'!$Q$25*$B$2/($B$4*$C$2)))</f>
        <v>1.5747974537037038E-4</v>
      </c>
      <c r="X10" s="72">
        <f ca="1">IF(X$8&gt;$B$4,0,('Phase-wise Effort'!$Q$25*$B$2/($B$4*$C$2)))</f>
        <v>1.5747974537037038E-4</v>
      </c>
      <c r="Y10" s="72">
        <f ca="1">IF(Y$8&gt;$B$4,0,('Phase-wise Effort'!$Q$25*$B$2/($B$4*$C$2)))</f>
        <v>1.5747974537037038E-4</v>
      </c>
      <c r="Z10" s="72">
        <f ca="1">IF(Z$8&gt;$B$4,0,('Phase-wise Effort'!$Q$25*$B$2/($B$4*$C$2)))</f>
        <v>1.5747974537037038E-4</v>
      </c>
      <c r="AA10" s="72">
        <f ca="1">IF(AA$8&gt;$B$4,0,('Phase-wise Effort'!$Q$25*$B$2/($B$4*$C$2)))</f>
        <v>1.5747974537037038E-4</v>
      </c>
      <c r="AB10" s="72">
        <f ca="1">IF(AB$8&gt;$B$4,0,('Phase-wise Effort'!$Q$25*$B$2/($B$4*$C$2)))</f>
        <v>1.5747974537037038E-4</v>
      </c>
      <c r="AC10" s="72">
        <f ca="1">IF(AC$8&gt;$B$4,0,('Phase-wise Effort'!$Q$25*$B$2/($B$4*$C$2)))</f>
        <v>1.5747974537037038E-4</v>
      </c>
      <c r="AD10" s="72">
        <f ca="1">IF(AD$8&gt;$B$4,0,('Phase-wise Effort'!$Q$25*$B$2/($B$4*$C$2)))</f>
        <v>1.5747974537037038E-4</v>
      </c>
      <c r="AE10" s="72">
        <f ca="1">IF(AE$8&gt;$B$4,0,('Phase-wise Effort'!$Q$25*$B$2/($B$4*$C$2)))</f>
        <v>1.5747974537037038E-4</v>
      </c>
      <c r="AF10" s="72">
        <f ca="1">IF(AF$8&gt;$B$4,0,('Phase-wise Effort'!$Q$25*$B$2/($B$4*$C$2)))</f>
        <v>1.5747974537037038E-4</v>
      </c>
      <c r="AG10" s="72">
        <f ca="1">IF(AG$8&gt;$B$4,0,('Phase-wise Effort'!$Q$25*$B$2/($B$4*$C$2)))</f>
        <v>1.5747974537037038E-4</v>
      </c>
      <c r="AH10" s="72">
        <f ca="1">IF(AH$8&gt;$B$4,0,('Phase-wise Effort'!$Q$25*$B$2/($B$4*$C$2)))</f>
        <v>1.5747974537037038E-4</v>
      </c>
      <c r="AI10" s="72">
        <f ca="1">IF(AI$8&gt;$B$4,0,('Phase-wise Effort'!$Q$25*$B$2/($B$4*$C$2)))</f>
        <v>1.5747974537037038E-4</v>
      </c>
      <c r="AJ10" s="72">
        <f ca="1">IF(AJ$8&gt;$B$4,0,('Phase-wise Effort'!$Q$25*$B$2/($B$4*$C$2)))</f>
        <v>1.5747974537037038E-4</v>
      </c>
      <c r="AK10" s="72">
        <f ca="1">IF(AK$8&gt;$B$4,0,('Phase-wise Effort'!$Q$25*$B$2/($B$4*$C$2)))</f>
        <v>1.5747974537037038E-4</v>
      </c>
      <c r="AL10" s="72">
        <f ca="1">IF(AL$8&gt;$B$4,0,('Phase-wise Effort'!$Q$25*$B$2/($B$4*$C$2)))</f>
        <v>1.5747974537037038E-4</v>
      </c>
      <c r="AM10" s="72">
        <f ca="1">IF(AM$8&gt;$B$4,0,('Phase-wise Effort'!$Q$25*$B$2/($B$4*$C$2)))</f>
        <v>1.5747974537037038E-4</v>
      </c>
      <c r="AN10" s="497">
        <f t="shared" ref="AN10:AN35" ca="1" si="0">SUM(D10:AM10)</f>
        <v>5.6692708333333369E-3</v>
      </c>
    </row>
    <row r="11" spans="1:40" s="39" customFormat="1" x14ac:dyDescent="0.25">
      <c r="B11" s="552"/>
      <c r="C11" s="454" t="s">
        <v>278</v>
      </c>
      <c r="D11" s="72">
        <f>IF(D$8&gt;$B$4,0,('Phase-wise Effort'!$R$27*$B$2/($B$4*$C$2)))</f>
        <v>0</v>
      </c>
      <c r="E11" s="72">
        <f>IF(E$8&gt;$B$4,0,('Phase-wise Effort'!$R$27*$B$2/($B$4*$C$2)))</f>
        <v>0</v>
      </c>
      <c r="F11" s="72">
        <f>IF(F$8&gt;$B$4,0,('Phase-wise Effort'!$R$27*$B$2/($B$4*$C$2)))</f>
        <v>0</v>
      </c>
      <c r="G11" s="72">
        <f>IF(G$8&gt;$B$4,0,('Phase-wise Effort'!$R$27*$B$2/($B$4*$C$2)))</f>
        <v>0</v>
      </c>
      <c r="H11" s="72">
        <f>IF(H$8&gt;$B$4,0,('Phase-wise Effort'!$R$27*$B$2/($B$4*$C$2)))</f>
        <v>0</v>
      </c>
      <c r="I11" s="72">
        <f>IF(I$8&gt;$B$4,0,('Phase-wise Effort'!$R$27*$B$2/($B$4*$C$2)))</f>
        <v>0</v>
      </c>
      <c r="J11" s="72">
        <f>IF(J$8&gt;$B$4,0,('Phase-wise Effort'!$R$27*$B$2/($B$4*$C$2)))</f>
        <v>0</v>
      </c>
      <c r="K11" s="72">
        <f>IF(K$8&gt;$B$4,0,('Phase-wise Effort'!$R$27*$B$2/($B$4*$C$2)))</f>
        <v>0</v>
      </c>
      <c r="L11" s="72">
        <f>IF(L$8&gt;$B$4,0,('Phase-wise Effort'!$R$27*$B$2/($B$4*$C$2)))</f>
        <v>0</v>
      </c>
      <c r="M11" s="72">
        <f>IF(M$8&gt;$B$4,0,('Phase-wise Effort'!$R$27*$B$2/($B$4*$C$2)))</f>
        <v>0</v>
      </c>
      <c r="N11" s="72">
        <f>IF(N$8&gt;$B$4,0,('Phase-wise Effort'!$R$27*$B$2/($B$4*$C$2)))</f>
        <v>0</v>
      </c>
      <c r="O11" s="72">
        <f>IF(O$8&gt;$B$4,0,('Phase-wise Effort'!$R$27*$B$2/($B$4*$C$2)))</f>
        <v>0</v>
      </c>
      <c r="P11" s="72">
        <f>IF(P$8&gt;$B$4,0,('Phase-wise Effort'!$R$27*$B$2/($B$4*$C$2)))</f>
        <v>0</v>
      </c>
      <c r="Q11" s="72">
        <f>IF(Q$8&gt;$B$4,0,('Phase-wise Effort'!$R$27*$B$2/($B$4*$C$2)))</f>
        <v>0</v>
      </c>
      <c r="R11" s="72">
        <f>IF(R$8&gt;$B$4,0,('Phase-wise Effort'!$R$27*$B$2/($B$4*$C$2)))</f>
        <v>0</v>
      </c>
      <c r="S11" s="72">
        <f>IF(S$8&gt;$B$4,0,('Phase-wise Effort'!$R$27*$B$2/($B$4*$C$2)))</f>
        <v>0</v>
      </c>
      <c r="T11" s="72">
        <f>IF(T$8&gt;$B$4,0,('Phase-wise Effort'!$R$27*$B$2/($B$4*$C$2)))</f>
        <v>0</v>
      </c>
      <c r="U11" s="72">
        <f>IF(U$8&gt;$B$4,0,('Phase-wise Effort'!$R$27*$B$2/($B$4*$C$2)))</f>
        <v>0</v>
      </c>
      <c r="V11" s="72">
        <f>IF(V$8&gt;$B$4,0,('Phase-wise Effort'!$R$27*$B$2/($B$4*$C$2)))</f>
        <v>0</v>
      </c>
      <c r="W11" s="72">
        <f>IF(W$8&gt;$B$4,0,('Phase-wise Effort'!$R$27*$B$2/($B$4*$C$2)))</f>
        <v>0</v>
      </c>
      <c r="X11" s="72">
        <f>IF(X$8&gt;$B$4,0,('Phase-wise Effort'!$R$27*$B$2/($B$4*$C$2)))</f>
        <v>0</v>
      </c>
      <c r="Y11" s="72">
        <f>IF(Y$8&gt;$B$4,0,('Phase-wise Effort'!$R$27*$B$2/($B$4*$C$2)))</f>
        <v>0</v>
      </c>
      <c r="Z11" s="72">
        <f>IF(Z$8&gt;$B$4,0,('Phase-wise Effort'!$R$27*$B$2/($B$4*$C$2)))</f>
        <v>0</v>
      </c>
      <c r="AA11" s="72">
        <f>IF(AA$8&gt;$B$4,0,('Phase-wise Effort'!$R$27*$B$2/($B$4*$C$2)))</f>
        <v>0</v>
      </c>
      <c r="AB11" s="72">
        <f>IF(AB$8&gt;$B$4,0,('Phase-wise Effort'!$R$27*$B$2/($B$4*$C$2)))</f>
        <v>0</v>
      </c>
      <c r="AC11" s="72">
        <f>IF(AC$8&gt;$B$4,0,('Phase-wise Effort'!$R$27*$B$2/($B$4*$C$2)))</f>
        <v>0</v>
      </c>
      <c r="AD11" s="72">
        <f>IF(AD$8&gt;$B$4,0,('Phase-wise Effort'!$R$27*$B$2/($B$4*$C$2)))</f>
        <v>0</v>
      </c>
      <c r="AE11" s="72">
        <f>IF(AE$8&gt;$B$4,0,('Phase-wise Effort'!$R$27*$B$2/($B$4*$C$2)))</f>
        <v>0</v>
      </c>
      <c r="AF11" s="72">
        <f>IF(AF$8&gt;$B$4,0,('Phase-wise Effort'!$R$27*$B$2/($B$4*$C$2)))</f>
        <v>0</v>
      </c>
      <c r="AG11" s="72">
        <f>IF(AG$8&gt;$B$4,0,('Phase-wise Effort'!$R$27*$B$2/($B$4*$C$2)))</f>
        <v>0</v>
      </c>
      <c r="AH11" s="72">
        <f>IF(AH$8&gt;$B$4,0,('Phase-wise Effort'!$R$27*$B$2/($B$4*$C$2)))</f>
        <v>0</v>
      </c>
      <c r="AI11" s="72">
        <f>IF(AI$8&gt;$B$4,0,('Phase-wise Effort'!$R$27*$B$2/($B$4*$C$2)))</f>
        <v>0</v>
      </c>
      <c r="AJ11" s="72">
        <f>IF(AJ$8&gt;$B$4,0,('Phase-wise Effort'!$R$27*$B$2/($B$4*$C$2)))</f>
        <v>0</v>
      </c>
      <c r="AK11" s="72">
        <f>IF(AK$8&gt;$B$4,0,('Phase-wise Effort'!$R$27*$B$2/($B$4*$C$2)))</f>
        <v>0</v>
      </c>
      <c r="AL11" s="72">
        <f>IF(AL$8&gt;$B$4,0,('Phase-wise Effort'!$R$27*$B$2/($B$4*$C$2)))</f>
        <v>0</v>
      </c>
      <c r="AM11" s="72">
        <f>IF(AM$8&gt;$B$4,0,('Phase-wise Effort'!$R$27*$B$2/($B$4*$C$2)))</f>
        <v>0</v>
      </c>
      <c r="AN11" s="497">
        <f t="shared" si="0"/>
        <v>0</v>
      </c>
    </row>
    <row r="12" spans="1:40" s="39" customFormat="1" x14ac:dyDescent="0.25">
      <c r="B12" s="552"/>
      <c r="C12" s="454" t="s">
        <v>279</v>
      </c>
      <c r="D12" s="72">
        <f ca="1">IF(D$8&gt;$B$4,0,('Phase-wise Effort'!$R$28*$B$2/($B$4*$C$2)))</f>
        <v>2.7086516203703707E-4</v>
      </c>
      <c r="E12" s="72">
        <f ca="1">IF(E$8&gt;$B$4,0,('Phase-wise Effort'!$R$28*$B$2/($B$4*$C$2)))</f>
        <v>2.7086516203703707E-4</v>
      </c>
      <c r="F12" s="72">
        <f ca="1">IF(F$8&gt;$B$4,0,('Phase-wise Effort'!$R$28*$B$2/($B$4*$C$2)))</f>
        <v>2.7086516203703707E-4</v>
      </c>
      <c r="G12" s="72">
        <f ca="1">IF(G$8&gt;$B$4,0,('Phase-wise Effort'!$R$28*$B$2/($B$4*$C$2)))</f>
        <v>2.7086516203703707E-4</v>
      </c>
      <c r="H12" s="72">
        <f ca="1">IF(H$8&gt;$B$4,0,('Phase-wise Effort'!$R$28*$B$2/($B$4*$C$2)))</f>
        <v>2.7086516203703707E-4</v>
      </c>
      <c r="I12" s="72">
        <f ca="1">IF(I$8&gt;$B$4,0,('Phase-wise Effort'!$R$28*$B$2/($B$4*$C$2)))</f>
        <v>2.7086516203703707E-4</v>
      </c>
      <c r="J12" s="72">
        <f ca="1">IF(J$8&gt;$B$4,0,('Phase-wise Effort'!$R$28*$B$2/($B$4*$C$2)))</f>
        <v>2.7086516203703707E-4</v>
      </c>
      <c r="K12" s="72">
        <f ca="1">IF(K$8&gt;$B$4,0,('Phase-wise Effort'!$R$28*$B$2/($B$4*$C$2)))</f>
        <v>2.7086516203703707E-4</v>
      </c>
      <c r="L12" s="72">
        <f ca="1">IF(L$8&gt;$B$4,0,('Phase-wise Effort'!$R$28*$B$2/($B$4*$C$2)))</f>
        <v>2.7086516203703707E-4</v>
      </c>
      <c r="M12" s="72">
        <f ca="1">IF(M$8&gt;$B$4,0,('Phase-wise Effort'!$R$28*$B$2/($B$4*$C$2)))</f>
        <v>2.7086516203703707E-4</v>
      </c>
      <c r="N12" s="72">
        <f ca="1">IF(N$8&gt;$B$4,0,('Phase-wise Effort'!$R$28*$B$2/($B$4*$C$2)))</f>
        <v>2.7086516203703707E-4</v>
      </c>
      <c r="O12" s="72">
        <f ca="1">IF(O$8&gt;$B$4,0,('Phase-wise Effort'!$R$28*$B$2/($B$4*$C$2)))</f>
        <v>2.7086516203703707E-4</v>
      </c>
      <c r="P12" s="72">
        <f ca="1">IF(P$8&gt;$B$4,0,('Phase-wise Effort'!$R$28*$B$2/($B$4*$C$2)))</f>
        <v>2.7086516203703707E-4</v>
      </c>
      <c r="Q12" s="72">
        <f ca="1">IF(Q$8&gt;$B$4,0,('Phase-wise Effort'!$R$28*$B$2/($B$4*$C$2)))</f>
        <v>2.7086516203703707E-4</v>
      </c>
      <c r="R12" s="72">
        <f ca="1">IF(R$8&gt;$B$4,0,('Phase-wise Effort'!$R$28*$B$2/($B$4*$C$2)))</f>
        <v>2.7086516203703707E-4</v>
      </c>
      <c r="S12" s="72">
        <f ca="1">IF(S$8&gt;$B$4,0,('Phase-wise Effort'!$R$28*$B$2/($B$4*$C$2)))</f>
        <v>2.7086516203703707E-4</v>
      </c>
      <c r="T12" s="72">
        <f ca="1">IF(T$8&gt;$B$4,0,('Phase-wise Effort'!$R$28*$B$2/($B$4*$C$2)))</f>
        <v>2.7086516203703707E-4</v>
      </c>
      <c r="U12" s="72">
        <f ca="1">IF(U$8&gt;$B$4,0,('Phase-wise Effort'!$R$28*$B$2/($B$4*$C$2)))</f>
        <v>2.7086516203703707E-4</v>
      </c>
      <c r="V12" s="72">
        <f ca="1">IF(V$8&gt;$B$4,0,('Phase-wise Effort'!$R$28*$B$2/($B$4*$C$2)))</f>
        <v>2.7086516203703707E-4</v>
      </c>
      <c r="W12" s="72">
        <f ca="1">IF(W$8&gt;$B$4,0,('Phase-wise Effort'!$R$28*$B$2/($B$4*$C$2)))</f>
        <v>2.7086516203703707E-4</v>
      </c>
      <c r="X12" s="72">
        <f ca="1">IF(X$8&gt;$B$4,0,('Phase-wise Effort'!$R$28*$B$2/($B$4*$C$2)))</f>
        <v>2.7086516203703707E-4</v>
      </c>
      <c r="Y12" s="72">
        <f ca="1">IF(Y$8&gt;$B$4,0,('Phase-wise Effort'!$R$28*$B$2/($B$4*$C$2)))</f>
        <v>2.7086516203703707E-4</v>
      </c>
      <c r="Z12" s="72">
        <f ca="1">IF(Z$8&gt;$B$4,0,('Phase-wise Effort'!$R$28*$B$2/($B$4*$C$2)))</f>
        <v>2.7086516203703707E-4</v>
      </c>
      <c r="AA12" s="72">
        <f ca="1">IF(AA$8&gt;$B$4,0,('Phase-wise Effort'!$R$28*$B$2/($B$4*$C$2)))</f>
        <v>2.7086516203703707E-4</v>
      </c>
      <c r="AB12" s="72">
        <f ca="1">IF(AB$8&gt;$B$4,0,('Phase-wise Effort'!$R$28*$B$2/($B$4*$C$2)))</f>
        <v>2.7086516203703707E-4</v>
      </c>
      <c r="AC12" s="72">
        <f ca="1">IF(AC$8&gt;$B$4,0,('Phase-wise Effort'!$R$28*$B$2/($B$4*$C$2)))</f>
        <v>2.7086516203703707E-4</v>
      </c>
      <c r="AD12" s="72">
        <f ca="1">IF(AD$8&gt;$B$4,0,('Phase-wise Effort'!$R$28*$B$2/($B$4*$C$2)))</f>
        <v>2.7086516203703707E-4</v>
      </c>
      <c r="AE12" s="72">
        <f ca="1">IF(AE$8&gt;$B$4,0,('Phase-wise Effort'!$R$28*$B$2/($B$4*$C$2)))</f>
        <v>2.7086516203703707E-4</v>
      </c>
      <c r="AF12" s="72">
        <f ca="1">IF(AF$8&gt;$B$4,0,('Phase-wise Effort'!$R$28*$B$2/($B$4*$C$2)))</f>
        <v>2.7086516203703707E-4</v>
      </c>
      <c r="AG12" s="72">
        <f ca="1">IF(AG$8&gt;$B$4,0,('Phase-wise Effort'!$R$28*$B$2/($B$4*$C$2)))</f>
        <v>2.7086516203703707E-4</v>
      </c>
      <c r="AH12" s="72">
        <f ca="1">IF(AH$8&gt;$B$4,0,('Phase-wise Effort'!$R$28*$B$2/($B$4*$C$2)))</f>
        <v>2.7086516203703707E-4</v>
      </c>
      <c r="AI12" s="72">
        <f ca="1">IF(AI$8&gt;$B$4,0,('Phase-wise Effort'!$R$28*$B$2/($B$4*$C$2)))</f>
        <v>2.7086516203703707E-4</v>
      </c>
      <c r="AJ12" s="72">
        <f ca="1">IF(AJ$8&gt;$B$4,0,('Phase-wise Effort'!$R$28*$B$2/($B$4*$C$2)))</f>
        <v>2.7086516203703707E-4</v>
      </c>
      <c r="AK12" s="72">
        <f ca="1">IF(AK$8&gt;$B$4,0,('Phase-wise Effort'!$R$28*$B$2/($B$4*$C$2)))</f>
        <v>2.7086516203703707E-4</v>
      </c>
      <c r="AL12" s="72">
        <f ca="1">IF(AL$8&gt;$B$4,0,('Phase-wise Effort'!$R$28*$B$2/($B$4*$C$2)))</f>
        <v>2.7086516203703707E-4</v>
      </c>
      <c r="AM12" s="72">
        <f ca="1">IF(AM$8&gt;$B$4,0,('Phase-wise Effort'!$R$28*$B$2/($B$4*$C$2)))</f>
        <v>2.7086516203703707E-4</v>
      </c>
      <c r="AN12" s="497">
        <f t="shared" ca="1" si="0"/>
        <v>9.7511458333333304E-3</v>
      </c>
    </row>
    <row r="13" spans="1:40" x14ac:dyDescent="0.25">
      <c r="B13" s="552"/>
      <c r="C13" s="454" t="s">
        <v>280</v>
      </c>
      <c r="D13" s="72">
        <f>IF(D$8&gt;$B$4,0,('Phase-wise Effort'!$R$29*$B$2/($B$4*$C$2)))</f>
        <v>0</v>
      </c>
      <c r="E13" s="72">
        <f>IF(E$8&gt;$B$4,0,('Phase-wise Effort'!$R$29*$B$2/($B$4*$C$2)))</f>
        <v>0</v>
      </c>
      <c r="F13" s="72">
        <f>IF(F$8&gt;$B$4,0,('Phase-wise Effort'!$R$29*$B$2/($B$4*$C$2)))</f>
        <v>0</v>
      </c>
      <c r="G13" s="72">
        <f>IF(G$8&gt;$B$4,0,('Phase-wise Effort'!$R$29*$B$2/($B$4*$C$2)))</f>
        <v>0</v>
      </c>
      <c r="H13" s="72">
        <f>IF(H$8&gt;$B$4,0,('Phase-wise Effort'!$R$29*$B$2/($B$4*$C$2)))</f>
        <v>0</v>
      </c>
      <c r="I13" s="72">
        <f>IF(I$8&gt;$B$4,0,('Phase-wise Effort'!$R$29*$B$2/($B$4*$C$2)))</f>
        <v>0</v>
      </c>
      <c r="J13" s="72">
        <f>IF(J$8&gt;$B$4,0,('Phase-wise Effort'!$R$29*$B$2/($B$4*$C$2)))</f>
        <v>0</v>
      </c>
      <c r="K13" s="72">
        <f>IF(K$8&gt;$B$4,0,('Phase-wise Effort'!$R$29*$B$2/($B$4*$C$2)))</f>
        <v>0</v>
      </c>
      <c r="L13" s="72">
        <f>IF(L$8&gt;$B$4,0,('Phase-wise Effort'!$R$29*$B$2/($B$4*$C$2)))</f>
        <v>0</v>
      </c>
      <c r="M13" s="72">
        <f>IF(M$8&gt;$B$4,0,('Phase-wise Effort'!$R$29*$B$2/($B$4*$C$2)))</f>
        <v>0</v>
      </c>
      <c r="N13" s="72">
        <f>IF(N$8&gt;$B$4,0,('Phase-wise Effort'!$R$29*$B$2/($B$4*$C$2)))</f>
        <v>0</v>
      </c>
      <c r="O13" s="72">
        <f>IF(O$8&gt;$B$4,0,('Phase-wise Effort'!$R$29*$B$2/($B$4*$C$2)))</f>
        <v>0</v>
      </c>
      <c r="P13" s="72">
        <f>IF(P$8&gt;$B$4,0,('Phase-wise Effort'!$R$29*$B$2/($B$4*$C$2)))</f>
        <v>0</v>
      </c>
      <c r="Q13" s="72">
        <f>IF(Q$8&gt;$B$4,0,('Phase-wise Effort'!$R$29*$B$2/($B$4*$C$2)))</f>
        <v>0</v>
      </c>
      <c r="R13" s="72">
        <f>IF(R$8&gt;$B$4,0,('Phase-wise Effort'!$R$29*$B$2/($B$4*$C$2)))</f>
        <v>0</v>
      </c>
      <c r="S13" s="72">
        <f>IF(S$8&gt;$B$4,0,('Phase-wise Effort'!$R$29*$B$2/($B$4*$C$2)))</f>
        <v>0</v>
      </c>
      <c r="T13" s="72">
        <f>IF(T$8&gt;$B$4,0,('Phase-wise Effort'!$R$29*$B$2/($B$4*$C$2)))</f>
        <v>0</v>
      </c>
      <c r="U13" s="72">
        <f>IF(U$8&gt;$B$4,0,('Phase-wise Effort'!$R$29*$B$2/($B$4*$C$2)))</f>
        <v>0</v>
      </c>
      <c r="V13" s="72">
        <f>IF(V$8&gt;$B$4,0,('Phase-wise Effort'!$R$29*$B$2/($B$4*$C$2)))</f>
        <v>0</v>
      </c>
      <c r="W13" s="72">
        <f>IF(W$8&gt;$B$4,0,('Phase-wise Effort'!$R$29*$B$2/($B$4*$C$2)))</f>
        <v>0</v>
      </c>
      <c r="X13" s="72">
        <f>IF(X$8&gt;$B$4,0,('Phase-wise Effort'!$R$29*$B$2/($B$4*$C$2)))</f>
        <v>0</v>
      </c>
      <c r="Y13" s="72">
        <f>IF(Y$8&gt;$B$4,0,('Phase-wise Effort'!$R$29*$B$2/($B$4*$C$2)))</f>
        <v>0</v>
      </c>
      <c r="Z13" s="72">
        <f>IF(Z$8&gt;$B$4,0,('Phase-wise Effort'!$R$29*$B$2/($B$4*$C$2)))</f>
        <v>0</v>
      </c>
      <c r="AA13" s="72">
        <f>IF(AA$8&gt;$B$4,0,('Phase-wise Effort'!$R$29*$B$2/($B$4*$C$2)))</f>
        <v>0</v>
      </c>
      <c r="AB13" s="72">
        <f>IF(AB$8&gt;$B$4,0,('Phase-wise Effort'!$R$29*$B$2/($B$4*$C$2)))</f>
        <v>0</v>
      </c>
      <c r="AC13" s="72">
        <f>IF(AC$8&gt;$B$4,0,('Phase-wise Effort'!$R$29*$B$2/($B$4*$C$2)))</f>
        <v>0</v>
      </c>
      <c r="AD13" s="72">
        <f>IF(AD$8&gt;$B$4,0,('Phase-wise Effort'!$R$29*$B$2/($B$4*$C$2)))</f>
        <v>0</v>
      </c>
      <c r="AE13" s="72">
        <f>IF(AE$8&gt;$B$4,0,('Phase-wise Effort'!$R$29*$B$2/($B$4*$C$2)))</f>
        <v>0</v>
      </c>
      <c r="AF13" s="72">
        <f>IF(AF$8&gt;$B$4,0,('Phase-wise Effort'!$R$29*$B$2/($B$4*$C$2)))</f>
        <v>0</v>
      </c>
      <c r="AG13" s="72">
        <f>IF(AG$8&gt;$B$4,0,('Phase-wise Effort'!$R$29*$B$2/($B$4*$C$2)))</f>
        <v>0</v>
      </c>
      <c r="AH13" s="72">
        <f>IF(AH$8&gt;$B$4,0,('Phase-wise Effort'!$R$29*$B$2/($B$4*$C$2)))</f>
        <v>0</v>
      </c>
      <c r="AI13" s="72">
        <f>IF(AI$8&gt;$B$4,0,('Phase-wise Effort'!$R$29*$B$2/($B$4*$C$2)))</f>
        <v>0</v>
      </c>
      <c r="AJ13" s="72">
        <f>IF(AJ$8&gt;$B$4,0,('Phase-wise Effort'!$R$29*$B$2/($B$4*$C$2)))</f>
        <v>0</v>
      </c>
      <c r="AK13" s="72">
        <f>IF(AK$8&gt;$B$4,0,('Phase-wise Effort'!$R$29*$B$2/($B$4*$C$2)))</f>
        <v>0</v>
      </c>
      <c r="AL13" s="72">
        <f>IF(AL$8&gt;$B$4,0,('Phase-wise Effort'!$R$29*$B$2/($B$4*$C$2)))</f>
        <v>0</v>
      </c>
      <c r="AM13" s="72">
        <f>IF(AM$8&gt;$B$4,0,('Phase-wise Effort'!$R$29*$B$2/($B$4*$C$2)))</f>
        <v>0</v>
      </c>
      <c r="AN13" s="497">
        <f t="shared" si="0"/>
        <v>0</v>
      </c>
    </row>
    <row r="14" spans="1:40" x14ac:dyDescent="0.25">
      <c r="A14" s="36"/>
      <c r="B14" s="552"/>
      <c r="C14" s="454" t="s">
        <v>281</v>
      </c>
      <c r="D14" s="72">
        <f>IF(D$8&gt;$B$4,0,('Phase-wise Effort'!$R$30*$B$2/($B$4*$C$2)))</f>
        <v>0</v>
      </c>
      <c r="E14" s="72">
        <f>IF(E$8&gt;$B$4,0,('Phase-wise Effort'!$R$30*$B$2/($B$4*$C$2)))</f>
        <v>0</v>
      </c>
      <c r="F14" s="72">
        <f>IF(F$8&gt;$B$4,0,('Phase-wise Effort'!$R$30*$B$2/($B$4*$C$2)))</f>
        <v>0</v>
      </c>
      <c r="G14" s="72">
        <f>IF(G$8&gt;$B$4,0,('Phase-wise Effort'!$R$30*$B$2/($B$4*$C$2)))</f>
        <v>0</v>
      </c>
      <c r="H14" s="72">
        <f>IF(H$8&gt;$B$4,0,('Phase-wise Effort'!$R$30*$B$2/($B$4*$C$2)))</f>
        <v>0</v>
      </c>
      <c r="I14" s="72">
        <f>IF(I$8&gt;$B$4,0,('Phase-wise Effort'!$R$30*$B$2/($B$4*$C$2)))</f>
        <v>0</v>
      </c>
      <c r="J14" s="72">
        <f>IF(J$8&gt;$B$4,0,('Phase-wise Effort'!$R$30*$B$2/($B$4*$C$2)))</f>
        <v>0</v>
      </c>
      <c r="K14" s="72">
        <f>IF(K$8&gt;$B$4,0,('Phase-wise Effort'!$R$30*$B$2/($B$4*$C$2)))</f>
        <v>0</v>
      </c>
      <c r="L14" s="72">
        <f>IF(L$8&gt;$B$4,0,('Phase-wise Effort'!$R$30*$B$2/($B$4*$C$2)))</f>
        <v>0</v>
      </c>
      <c r="M14" s="72">
        <f>IF(M$8&gt;$B$4,0,('Phase-wise Effort'!$R$30*$B$2/($B$4*$C$2)))</f>
        <v>0</v>
      </c>
      <c r="N14" s="72">
        <f>IF(N$8&gt;$B$4,0,('Phase-wise Effort'!$R$30*$B$2/($B$4*$C$2)))</f>
        <v>0</v>
      </c>
      <c r="O14" s="72">
        <f>IF(O$8&gt;$B$4,0,('Phase-wise Effort'!$R$30*$B$2/($B$4*$C$2)))</f>
        <v>0</v>
      </c>
      <c r="P14" s="72">
        <f>IF(P$8&gt;$B$4,0,('Phase-wise Effort'!$R$30*$B$2/($B$4*$C$2)))</f>
        <v>0</v>
      </c>
      <c r="Q14" s="72">
        <f>IF(Q$8&gt;$B$4,0,('Phase-wise Effort'!$R$30*$B$2/($B$4*$C$2)))</f>
        <v>0</v>
      </c>
      <c r="R14" s="72">
        <f>IF(R$8&gt;$B$4,0,('Phase-wise Effort'!$R$30*$B$2/($B$4*$C$2)))</f>
        <v>0</v>
      </c>
      <c r="S14" s="72">
        <f>IF(S$8&gt;$B$4,0,('Phase-wise Effort'!$R$30*$B$2/($B$4*$C$2)))</f>
        <v>0</v>
      </c>
      <c r="T14" s="72">
        <f>IF(T$8&gt;$B$4,0,('Phase-wise Effort'!$R$30*$B$2/($B$4*$C$2)))</f>
        <v>0</v>
      </c>
      <c r="U14" s="72">
        <f>IF(U$8&gt;$B$4,0,('Phase-wise Effort'!$R$30*$B$2/($B$4*$C$2)))</f>
        <v>0</v>
      </c>
      <c r="V14" s="72">
        <f>IF(V$8&gt;$B$4,0,('Phase-wise Effort'!$R$30*$B$2/($B$4*$C$2)))</f>
        <v>0</v>
      </c>
      <c r="W14" s="72">
        <f>IF(W$8&gt;$B$4,0,('Phase-wise Effort'!$R$30*$B$2/($B$4*$C$2)))</f>
        <v>0</v>
      </c>
      <c r="X14" s="72">
        <f>IF(X$8&gt;$B$4,0,('Phase-wise Effort'!$R$30*$B$2/($B$4*$C$2)))</f>
        <v>0</v>
      </c>
      <c r="Y14" s="72">
        <f>IF(Y$8&gt;$B$4,0,('Phase-wise Effort'!$R$30*$B$2/($B$4*$C$2)))</f>
        <v>0</v>
      </c>
      <c r="Z14" s="72">
        <f>IF(Z$8&gt;$B$4,0,('Phase-wise Effort'!$R$30*$B$2/($B$4*$C$2)))</f>
        <v>0</v>
      </c>
      <c r="AA14" s="72">
        <f>IF(AA$8&gt;$B$4,0,('Phase-wise Effort'!$R$30*$B$2/($B$4*$C$2)))</f>
        <v>0</v>
      </c>
      <c r="AB14" s="72">
        <f>IF(AB$8&gt;$B$4,0,('Phase-wise Effort'!$R$30*$B$2/($B$4*$C$2)))</f>
        <v>0</v>
      </c>
      <c r="AC14" s="72">
        <f>IF(AC$8&gt;$B$4,0,('Phase-wise Effort'!$R$30*$B$2/($B$4*$C$2)))</f>
        <v>0</v>
      </c>
      <c r="AD14" s="72">
        <f>IF(AD$8&gt;$B$4,0,('Phase-wise Effort'!$R$30*$B$2/($B$4*$C$2)))</f>
        <v>0</v>
      </c>
      <c r="AE14" s="72">
        <f>IF(AE$8&gt;$B$4,0,('Phase-wise Effort'!$R$30*$B$2/($B$4*$C$2)))</f>
        <v>0</v>
      </c>
      <c r="AF14" s="72">
        <f>IF(AF$8&gt;$B$4,0,('Phase-wise Effort'!$R$30*$B$2/($B$4*$C$2)))</f>
        <v>0</v>
      </c>
      <c r="AG14" s="72">
        <f>IF(AG$8&gt;$B$4,0,('Phase-wise Effort'!$R$30*$B$2/($B$4*$C$2)))</f>
        <v>0</v>
      </c>
      <c r="AH14" s="72">
        <f>IF(AH$8&gt;$B$4,0,('Phase-wise Effort'!$R$30*$B$2/($B$4*$C$2)))</f>
        <v>0</v>
      </c>
      <c r="AI14" s="72">
        <f>IF(AI$8&gt;$B$4,0,('Phase-wise Effort'!$R$30*$B$2/($B$4*$C$2)))</f>
        <v>0</v>
      </c>
      <c r="AJ14" s="72">
        <f>IF(AJ$8&gt;$B$4,0,('Phase-wise Effort'!$R$30*$B$2/($B$4*$C$2)))</f>
        <v>0</v>
      </c>
      <c r="AK14" s="72">
        <f>IF(AK$8&gt;$B$4,0,('Phase-wise Effort'!$R$30*$B$2/($B$4*$C$2)))</f>
        <v>0</v>
      </c>
      <c r="AL14" s="72">
        <f>IF(AL$8&gt;$B$4,0,('Phase-wise Effort'!$R$30*$B$2/($B$4*$C$2)))</f>
        <v>0</v>
      </c>
      <c r="AM14" s="72">
        <f>IF(AM$8&gt;$B$4,0,('Phase-wise Effort'!$R$30*$B$2/($B$4*$C$2)))</f>
        <v>0</v>
      </c>
      <c r="AN14" s="497">
        <f t="shared" si="0"/>
        <v>0</v>
      </c>
    </row>
    <row r="15" spans="1:40" x14ac:dyDescent="0.25">
      <c r="A15" s="36"/>
      <c r="B15" s="552"/>
      <c r="C15" s="454" t="s">
        <v>282</v>
      </c>
      <c r="D15" s="72">
        <f>IF(D$8&gt;$B$4,0,('Phase-wise Effort'!$S$27*$B$2/($B$4*$C$2)))</f>
        <v>0</v>
      </c>
      <c r="E15" s="72">
        <f>IF(E$8&gt;$B$4,0,('Phase-wise Effort'!$S$27*$B$2/($B$4*$C$2)))</f>
        <v>0</v>
      </c>
      <c r="F15" s="72">
        <f>IF(F$8&gt;$B$4,0,('Phase-wise Effort'!$S$27*$B$2/($B$4*$C$2)))</f>
        <v>0</v>
      </c>
      <c r="G15" s="72">
        <f>IF(G$8&gt;$B$4,0,('Phase-wise Effort'!$S$27*$B$2/($B$4*$C$2)))</f>
        <v>0</v>
      </c>
      <c r="H15" s="72">
        <f>IF(H$8&gt;$B$4,0,('Phase-wise Effort'!$S$27*$B$2/($B$4*$C$2)))</f>
        <v>0</v>
      </c>
      <c r="I15" s="72">
        <f>IF(I$8&gt;$B$4,0,('Phase-wise Effort'!$S$27*$B$2/($B$4*$C$2)))</f>
        <v>0</v>
      </c>
      <c r="J15" s="72">
        <f>IF(J$8&gt;$B$4,0,('Phase-wise Effort'!$S$27*$B$2/($B$4*$C$2)))</f>
        <v>0</v>
      </c>
      <c r="K15" s="72">
        <f>IF(K$8&gt;$B$4,0,('Phase-wise Effort'!$S$27*$B$2/($B$4*$C$2)))</f>
        <v>0</v>
      </c>
      <c r="L15" s="72">
        <f>IF(L$8&gt;$B$4,0,('Phase-wise Effort'!$S$27*$B$2/($B$4*$C$2)))</f>
        <v>0</v>
      </c>
      <c r="M15" s="72">
        <f>IF(M$8&gt;$B$4,0,('Phase-wise Effort'!$S$27*$B$2/($B$4*$C$2)))</f>
        <v>0</v>
      </c>
      <c r="N15" s="72">
        <f>IF(N$8&gt;$B$4,0,('Phase-wise Effort'!$S$27*$B$2/($B$4*$C$2)))</f>
        <v>0</v>
      </c>
      <c r="O15" s="72">
        <f>IF(O$8&gt;$B$4,0,('Phase-wise Effort'!$S$27*$B$2/($B$4*$C$2)))</f>
        <v>0</v>
      </c>
      <c r="P15" s="72">
        <f>IF(P$8&gt;$B$4,0,('Phase-wise Effort'!$S$27*$B$2/($B$4*$C$2)))</f>
        <v>0</v>
      </c>
      <c r="Q15" s="72">
        <f>IF(Q$8&gt;$B$4,0,('Phase-wise Effort'!$S$27*$B$2/($B$4*$C$2)))</f>
        <v>0</v>
      </c>
      <c r="R15" s="72">
        <f>IF(R$8&gt;$B$4,0,('Phase-wise Effort'!$S$27*$B$2/($B$4*$C$2)))</f>
        <v>0</v>
      </c>
      <c r="S15" s="72">
        <f>IF(S$8&gt;$B$4,0,('Phase-wise Effort'!$S$27*$B$2/($B$4*$C$2)))</f>
        <v>0</v>
      </c>
      <c r="T15" s="72">
        <f>IF(T$8&gt;$B$4,0,('Phase-wise Effort'!$S$27*$B$2/($B$4*$C$2)))</f>
        <v>0</v>
      </c>
      <c r="U15" s="72">
        <f>IF(U$8&gt;$B$4,0,('Phase-wise Effort'!$S$27*$B$2/($B$4*$C$2)))</f>
        <v>0</v>
      </c>
      <c r="V15" s="72">
        <f>IF(V$8&gt;$B$4,0,('Phase-wise Effort'!$S$27*$B$2/($B$4*$C$2)))</f>
        <v>0</v>
      </c>
      <c r="W15" s="72">
        <f>IF(W$8&gt;$B$4,0,('Phase-wise Effort'!$S$27*$B$2/($B$4*$C$2)))</f>
        <v>0</v>
      </c>
      <c r="X15" s="72">
        <f>IF(X$8&gt;$B$4,0,('Phase-wise Effort'!$S$27*$B$2/($B$4*$C$2)))</f>
        <v>0</v>
      </c>
      <c r="Y15" s="72">
        <f>IF(Y$8&gt;$B$4,0,('Phase-wise Effort'!$S$27*$B$2/($B$4*$C$2)))</f>
        <v>0</v>
      </c>
      <c r="Z15" s="72">
        <f>IF(Z$8&gt;$B$4,0,('Phase-wise Effort'!$S$27*$B$2/($B$4*$C$2)))</f>
        <v>0</v>
      </c>
      <c r="AA15" s="72">
        <f>IF(AA$8&gt;$B$4,0,('Phase-wise Effort'!$S$27*$B$2/($B$4*$C$2)))</f>
        <v>0</v>
      </c>
      <c r="AB15" s="72">
        <f>IF(AB$8&gt;$B$4,0,('Phase-wise Effort'!$S$27*$B$2/($B$4*$C$2)))</f>
        <v>0</v>
      </c>
      <c r="AC15" s="72">
        <f>IF(AC$8&gt;$B$4,0,('Phase-wise Effort'!$S$27*$B$2/($B$4*$C$2)))</f>
        <v>0</v>
      </c>
      <c r="AD15" s="72">
        <f>IF(AD$8&gt;$B$4,0,('Phase-wise Effort'!$S$27*$B$2/($B$4*$C$2)))</f>
        <v>0</v>
      </c>
      <c r="AE15" s="72">
        <f>IF(AE$8&gt;$B$4,0,('Phase-wise Effort'!$S$27*$B$2/($B$4*$C$2)))</f>
        <v>0</v>
      </c>
      <c r="AF15" s="72">
        <f>IF(AF$8&gt;$B$4,0,('Phase-wise Effort'!$S$27*$B$2/($B$4*$C$2)))</f>
        <v>0</v>
      </c>
      <c r="AG15" s="72">
        <f>IF(AG$8&gt;$B$4,0,('Phase-wise Effort'!$S$27*$B$2/($B$4*$C$2)))</f>
        <v>0</v>
      </c>
      <c r="AH15" s="72">
        <f>IF(AH$8&gt;$B$4,0,('Phase-wise Effort'!$S$27*$B$2/($B$4*$C$2)))</f>
        <v>0</v>
      </c>
      <c r="AI15" s="72">
        <f>IF(AI$8&gt;$B$4,0,('Phase-wise Effort'!$S$27*$B$2/($B$4*$C$2)))</f>
        <v>0</v>
      </c>
      <c r="AJ15" s="72">
        <f>IF(AJ$8&gt;$B$4,0,('Phase-wise Effort'!$S$27*$B$2/($B$4*$C$2)))</f>
        <v>0</v>
      </c>
      <c r="AK15" s="72">
        <f>IF(AK$8&gt;$B$4,0,('Phase-wise Effort'!$S$27*$B$2/($B$4*$C$2)))</f>
        <v>0</v>
      </c>
      <c r="AL15" s="72">
        <f>IF(AL$8&gt;$B$4,0,('Phase-wise Effort'!$S$27*$B$2/($B$4*$C$2)))</f>
        <v>0</v>
      </c>
      <c r="AM15" s="72">
        <f>IF(AM$8&gt;$B$4,0,('Phase-wise Effort'!$S$27*$B$2/($B$4*$C$2)))</f>
        <v>0</v>
      </c>
      <c r="AN15" s="497">
        <f t="shared" si="0"/>
        <v>0</v>
      </c>
    </row>
    <row r="16" spans="1:40" x14ac:dyDescent="0.25">
      <c r="A16" s="36"/>
      <c r="B16" s="552"/>
      <c r="C16" s="454" t="s">
        <v>283</v>
      </c>
      <c r="D16" s="72">
        <f ca="1">IF(D$8&gt;$B$4,0,('Phase-wise Effort'!$S$28*$B$2/($B$4*$C$2)))</f>
        <v>5.1023437500000005E-4</v>
      </c>
      <c r="E16" s="72">
        <f ca="1">IF(E$8&gt;$B$4,0,('Phase-wise Effort'!$S$28*$B$2/($B$4*$C$2)))</f>
        <v>5.1023437500000005E-4</v>
      </c>
      <c r="F16" s="72">
        <f ca="1">IF(F$8&gt;$B$4,0,('Phase-wise Effort'!$S$28*$B$2/($B$4*$C$2)))</f>
        <v>5.1023437500000005E-4</v>
      </c>
      <c r="G16" s="72">
        <f ca="1">IF(G$8&gt;$B$4,0,('Phase-wise Effort'!$S$28*$B$2/($B$4*$C$2)))</f>
        <v>5.1023437500000005E-4</v>
      </c>
      <c r="H16" s="72">
        <f ca="1">IF(H$8&gt;$B$4,0,('Phase-wise Effort'!$S$28*$B$2/($B$4*$C$2)))</f>
        <v>5.1023437500000005E-4</v>
      </c>
      <c r="I16" s="72">
        <f ca="1">IF(I$8&gt;$B$4,0,('Phase-wise Effort'!$S$28*$B$2/($B$4*$C$2)))</f>
        <v>5.1023437500000005E-4</v>
      </c>
      <c r="J16" s="72">
        <f ca="1">IF(J$8&gt;$B$4,0,('Phase-wise Effort'!$S$28*$B$2/($B$4*$C$2)))</f>
        <v>5.1023437500000005E-4</v>
      </c>
      <c r="K16" s="72">
        <f ca="1">IF(K$8&gt;$B$4,0,('Phase-wise Effort'!$S$28*$B$2/($B$4*$C$2)))</f>
        <v>5.1023437500000005E-4</v>
      </c>
      <c r="L16" s="72">
        <f ca="1">IF(L$8&gt;$B$4,0,('Phase-wise Effort'!$S$28*$B$2/($B$4*$C$2)))</f>
        <v>5.1023437500000005E-4</v>
      </c>
      <c r="M16" s="72">
        <f ca="1">IF(M$8&gt;$B$4,0,('Phase-wise Effort'!$S$28*$B$2/($B$4*$C$2)))</f>
        <v>5.1023437500000005E-4</v>
      </c>
      <c r="N16" s="72">
        <f ca="1">IF(N$8&gt;$B$4,0,('Phase-wise Effort'!$S$28*$B$2/($B$4*$C$2)))</f>
        <v>5.1023437500000005E-4</v>
      </c>
      <c r="O16" s="72">
        <f ca="1">IF(O$8&gt;$B$4,0,('Phase-wise Effort'!$S$28*$B$2/($B$4*$C$2)))</f>
        <v>5.1023437500000005E-4</v>
      </c>
      <c r="P16" s="72">
        <f ca="1">IF(P$8&gt;$B$4,0,('Phase-wise Effort'!$S$28*$B$2/($B$4*$C$2)))</f>
        <v>5.1023437500000005E-4</v>
      </c>
      <c r="Q16" s="72">
        <f ca="1">IF(Q$8&gt;$B$4,0,('Phase-wise Effort'!$S$28*$B$2/($B$4*$C$2)))</f>
        <v>5.1023437500000005E-4</v>
      </c>
      <c r="R16" s="72">
        <f ca="1">IF(R$8&gt;$B$4,0,('Phase-wise Effort'!$S$28*$B$2/($B$4*$C$2)))</f>
        <v>5.1023437500000005E-4</v>
      </c>
      <c r="S16" s="72">
        <f ca="1">IF(S$8&gt;$B$4,0,('Phase-wise Effort'!$S$28*$B$2/($B$4*$C$2)))</f>
        <v>5.1023437500000005E-4</v>
      </c>
      <c r="T16" s="72">
        <f ca="1">IF(T$8&gt;$B$4,0,('Phase-wise Effort'!$S$28*$B$2/($B$4*$C$2)))</f>
        <v>5.1023437500000005E-4</v>
      </c>
      <c r="U16" s="72">
        <f ca="1">IF(U$8&gt;$B$4,0,('Phase-wise Effort'!$S$28*$B$2/($B$4*$C$2)))</f>
        <v>5.1023437500000005E-4</v>
      </c>
      <c r="V16" s="72">
        <f ca="1">IF(V$8&gt;$B$4,0,('Phase-wise Effort'!$S$28*$B$2/($B$4*$C$2)))</f>
        <v>5.1023437500000005E-4</v>
      </c>
      <c r="W16" s="72">
        <f ca="1">IF(W$8&gt;$B$4,0,('Phase-wise Effort'!$S$28*$B$2/($B$4*$C$2)))</f>
        <v>5.1023437500000005E-4</v>
      </c>
      <c r="X16" s="72">
        <f ca="1">IF(X$8&gt;$B$4,0,('Phase-wise Effort'!$S$28*$B$2/($B$4*$C$2)))</f>
        <v>5.1023437500000005E-4</v>
      </c>
      <c r="Y16" s="72">
        <f ca="1">IF(Y$8&gt;$B$4,0,('Phase-wise Effort'!$S$28*$B$2/($B$4*$C$2)))</f>
        <v>5.1023437500000005E-4</v>
      </c>
      <c r="Z16" s="72">
        <f ca="1">IF(Z$8&gt;$B$4,0,('Phase-wise Effort'!$S$28*$B$2/($B$4*$C$2)))</f>
        <v>5.1023437500000005E-4</v>
      </c>
      <c r="AA16" s="72">
        <f ca="1">IF(AA$8&gt;$B$4,0,('Phase-wise Effort'!$S$28*$B$2/($B$4*$C$2)))</f>
        <v>5.1023437500000005E-4</v>
      </c>
      <c r="AB16" s="72">
        <f ca="1">IF(AB$8&gt;$B$4,0,('Phase-wise Effort'!$S$28*$B$2/($B$4*$C$2)))</f>
        <v>5.1023437500000005E-4</v>
      </c>
      <c r="AC16" s="72">
        <f ca="1">IF(AC$8&gt;$B$4,0,('Phase-wise Effort'!$S$28*$B$2/($B$4*$C$2)))</f>
        <v>5.1023437500000005E-4</v>
      </c>
      <c r="AD16" s="72">
        <f ca="1">IF(AD$8&gt;$B$4,0,('Phase-wise Effort'!$S$28*$B$2/($B$4*$C$2)))</f>
        <v>5.1023437500000005E-4</v>
      </c>
      <c r="AE16" s="72">
        <f ca="1">IF(AE$8&gt;$B$4,0,('Phase-wise Effort'!$S$28*$B$2/($B$4*$C$2)))</f>
        <v>5.1023437500000005E-4</v>
      </c>
      <c r="AF16" s="72">
        <f ca="1">IF(AF$8&gt;$B$4,0,('Phase-wise Effort'!$S$28*$B$2/($B$4*$C$2)))</f>
        <v>5.1023437500000005E-4</v>
      </c>
      <c r="AG16" s="72">
        <f ca="1">IF(AG$8&gt;$B$4,0,('Phase-wise Effort'!$S$28*$B$2/($B$4*$C$2)))</f>
        <v>5.1023437500000005E-4</v>
      </c>
      <c r="AH16" s="72">
        <f ca="1">IF(AH$8&gt;$B$4,0,('Phase-wise Effort'!$S$28*$B$2/($B$4*$C$2)))</f>
        <v>5.1023437500000005E-4</v>
      </c>
      <c r="AI16" s="72">
        <f ca="1">IF(AI$8&gt;$B$4,0,('Phase-wise Effort'!$S$28*$B$2/($B$4*$C$2)))</f>
        <v>5.1023437500000005E-4</v>
      </c>
      <c r="AJ16" s="72">
        <f ca="1">IF(AJ$8&gt;$B$4,0,('Phase-wise Effort'!$S$28*$B$2/($B$4*$C$2)))</f>
        <v>5.1023437500000005E-4</v>
      </c>
      <c r="AK16" s="72">
        <f ca="1">IF(AK$8&gt;$B$4,0,('Phase-wise Effort'!$S$28*$B$2/($B$4*$C$2)))</f>
        <v>5.1023437500000005E-4</v>
      </c>
      <c r="AL16" s="72">
        <f ca="1">IF(AL$8&gt;$B$4,0,('Phase-wise Effort'!$S$28*$B$2/($B$4*$C$2)))</f>
        <v>5.1023437500000005E-4</v>
      </c>
      <c r="AM16" s="72">
        <f ca="1">IF(AM$8&gt;$B$4,0,('Phase-wise Effort'!$S$28*$B$2/($B$4*$C$2)))</f>
        <v>5.1023437500000005E-4</v>
      </c>
      <c r="AN16" s="497">
        <f t="shared" ca="1" si="0"/>
        <v>1.8368437500000005E-2</v>
      </c>
    </row>
    <row r="17" spans="1:40" x14ac:dyDescent="0.25">
      <c r="A17" s="36"/>
      <c r="B17" s="552"/>
      <c r="C17" s="454" t="s">
        <v>284</v>
      </c>
      <c r="D17" s="72">
        <f>IF(D$8&gt;$B$4,0,('Phase-wise Effort'!$S$29*$B$2/($B$4*$C$2)))</f>
        <v>0</v>
      </c>
      <c r="E17" s="72">
        <f>IF(E$8&gt;$B$4,0,('Phase-wise Effort'!$S$29*$B$2/($B$4*$C$2)))</f>
        <v>0</v>
      </c>
      <c r="F17" s="72">
        <f>IF(F$8&gt;$B$4,0,('Phase-wise Effort'!$S$29*$B$2/($B$4*$C$2)))</f>
        <v>0</v>
      </c>
      <c r="G17" s="72">
        <f>IF(G$8&gt;$B$4,0,('Phase-wise Effort'!$S$29*$B$2/($B$4*$C$2)))</f>
        <v>0</v>
      </c>
      <c r="H17" s="72">
        <f>IF(H$8&gt;$B$4,0,('Phase-wise Effort'!$S$29*$B$2/($B$4*$C$2)))</f>
        <v>0</v>
      </c>
      <c r="I17" s="72">
        <f>IF(I$8&gt;$B$4,0,('Phase-wise Effort'!$S$29*$B$2/($B$4*$C$2)))</f>
        <v>0</v>
      </c>
      <c r="J17" s="72">
        <f>IF(J$8&gt;$B$4,0,('Phase-wise Effort'!$S$29*$B$2/($B$4*$C$2)))</f>
        <v>0</v>
      </c>
      <c r="K17" s="72">
        <f>IF(K$8&gt;$B$4,0,('Phase-wise Effort'!$S$29*$B$2/($B$4*$C$2)))</f>
        <v>0</v>
      </c>
      <c r="L17" s="72">
        <f>IF(L$8&gt;$B$4,0,('Phase-wise Effort'!$S$29*$B$2/($B$4*$C$2)))</f>
        <v>0</v>
      </c>
      <c r="M17" s="72">
        <f>IF(M$8&gt;$B$4,0,('Phase-wise Effort'!$S$29*$B$2/($B$4*$C$2)))</f>
        <v>0</v>
      </c>
      <c r="N17" s="72">
        <f>IF(N$8&gt;$B$4,0,('Phase-wise Effort'!$S$29*$B$2/($B$4*$C$2)))</f>
        <v>0</v>
      </c>
      <c r="O17" s="72">
        <f>IF(O$8&gt;$B$4,0,('Phase-wise Effort'!$S$29*$B$2/($B$4*$C$2)))</f>
        <v>0</v>
      </c>
      <c r="P17" s="72">
        <f>IF(P$8&gt;$B$4,0,('Phase-wise Effort'!$S$29*$B$2/($B$4*$C$2)))</f>
        <v>0</v>
      </c>
      <c r="Q17" s="72">
        <f>IF(Q$8&gt;$B$4,0,('Phase-wise Effort'!$S$29*$B$2/($B$4*$C$2)))</f>
        <v>0</v>
      </c>
      <c r="R17" s="72">
        <f>IF(R$8&gt;$B$4,0,('Phase-wise Effort'!$S$29*$B$2/($B$4*$C$2)))</f>
        <v>0</v>
      </c>
      <c r="S17" s="72">
        <f>IF(S$8&gt;$B$4,0,('Phase-wise Effort'!$S$29*$B$2/($B$4*$C$2)))</f>
        <v>0</v>
      </c>
      <c r="T17" s="72">
        <f>IF(T$8&gt;$B$4,0,('Phase-wise Effort'!$S$29*$B$2/($B$4*$C$2)))</f>
        <v>0</v>
      </c>
      <c r="U17" s="72">
        <f>IF(U$8&gt;$B$4,0,('Phase-wise Effort'!$S$29*$B$2/($B$4*$C$2)))</f>
        <v>0</v>
      </c>
      <c r="V17" s="72">
        <f>IF(V$8&gt;$B$4,0,('Phase-wise Effort'!$S$29*$B$2/($B$4*$C$2)))</f>
        <v>0</v>
      </c>
      <c r="W17" s="72">
        <f>IF(W$8&gt;$B$4,0,('Phase-wise Effort'!$S$29*$B$2/($B$4*$C$2)))</f>
        <v>0</v>
      </c>
      <c r="X17" s="72">
        <f>IF(X$8&gt;$B$4,0,('Phase-wise Effort'!$S$29*$B$2/($B$4*$C$2)))</f>
        <v>0</v>
      </c>
      <c r="Y17" s="72">
        <f>IF(Y$8&gt;$B$4,0,('Phase-wise Effort'!$S$29*$B$2/($B$4*$C$2)))</f>
        <v>0</v>
      </c>
      <c r="Z17" s="72">
        <f>IF(Z$8&gt;$B$4,0,('Phase-wise Effort'!$S$29*$B$2/($B$4*$C$2)))</f>
        <v>0</v>
      </c>
      <c r="AA17" s="72">
        <f>IF(AA$8&gt;$B$4,0,('Phase-wise Effort'!$S$29*$B$2/($B$4*$C$2)))</f>
        <v>0</v>
      </c>
      <c r="AB17" s="72">
        <f>IF(AB$8&gt;$B$4,0,('Phase-wise Effort'!$S$29*$B$2/($B$4*$C$2)))</f>
        <v>0</v>
      </c>
      <c r="AC17" s="72">
        <f>IF(AC$8&gt;$B$4,0,('Phase-wise Effort'!$S$29*$B$2/($B$4*$C$2)))</f>
        <v>0</v>
      </c>
      <c r="AD17" s="72">
        <f>IF(AD$8&gt;$B$4,0,('Phase-wise Effort'!$S$29*$B$2/($B$4*$C$2)))</f>
        <v>0</v>
      </c>
      <c r="AE17" s="72">
        <f>IF(AE$8&gt;$B$4,0,('Phase-wise Effort'!$S$29*$B$2/($B$4*$C$2)))</f>
        <v>0</v>
      </c>
      <c r="AF17" s="72">
        <f>IF(AF$8&gt;$B$4,0,('Phase-wise Effort'!$S$29*$B$2/($B$4*$C$2)))</f>
        <v>0</v>
      </c>
      <c r="AG17" s="72">
        <f>IF(AG$8&gt;$B$4,0,('Phase-wise Effort'!$S$29*$B$2/($B$4*$C$2)))</f>
        <v>0</v>
      </c>
      <c r="AH17" s="72">
        <f>IF(AH$8&gt;$B$4,0,('Phase-wise Effort'!$S$29*$B$2/($B$4*$C$2)))</f>
        <v>0</v>
      </c>
      <c r="AI17" s="72">
        <f>IF(AI$8&gt;$B$4,0,('Phase-wise Effort'!$S$29*$B$2/($B$4*$C$2)))</f>
        <v>0</v>
      </c>
      <c r="AJ17" s="72">
        <f>IF(AJ$8&gt;$B$4,0,('Phase-wise Effort'!$S$29*$B$2/($B$4*$C$2)))</f>
        <v>0</v>
      </c>
      <c r="AK17" s="72">
        <f>IF(AK$8&gt;$B$4,0,('Phase-wise Effort'!$S$29*$B$2/($B$4*$C$2)))</f>
        <v>0</v>
      </c>
      <c r="AL17" s="72">
        <f>IF(AL$8&gt;$B$4,0,('Phase-wise Effort'!$S$29*$B$2/($B$4*$C$2)))</f>
        <v>0</v>
      </c>
      <c r="AM17" s="72">
        <f>IF(AM$8&gt;$B$4,0,('Phase-wise Effort'!$S$29*$B$2/($B$4*$C$2)))</f>
        <v>0</v>
      </c>
      <c r="AN17" s="497">
        <f t="shared" si="0"/>
        <v>0</v>
      </c>
    </row>
    <row r="18" spans="1:40" x14ac:dyDescent="0.25">
      <c r="A18" s="36"/>
      <c r="B18" s="552"/>
      <c r="C18" s="454" t="s">
        <v>285</v>
      </c>
      <c r="D18" s="72">
        <f>IF(D$8&gt;$B$4,0,('Phase-wise Effort'!$S$30*$B$2/($B$4*$C$2)))</f>
        <v>0</v>
      </c>
      <c r="E18" s="72">
        <f>IF(E$8&gt;$B$4,0,('Phase-wise Effort'!$S$30*$B$2/($B$4*$C$2)))</f>
        <v>0</v>
      </c>
      <c r="F18" s="72">
        <f>IF(F$8&gt;$B$4,0,('Phase-wise Effort'!$S$30*$B$2/($B$4*$C$2)))</f>
        <v>0</v>
      </c>
      <c r="G18" s="72">
        <f>IF(G$8&gt;$B$4,0,('Phase-wise Effort'!$S$30*$B$2/($B$4*$C$2)))</f>
        <v>0</v>
      </c>
      <c r="H18" s="72">
        <f>IF(H$8&gt;$B$4,0,('Phase-wise Effort'!$S$30*$B$2/($B$4*$C$2)))</f>
        <v>0</v>
      </c>
      <c r="I18" s="72">
        <f>IF(I$8&gt;$B$4,0,('Phase-wise Effort'!$S$30*$B$2/($B$4*$C$2)))</f>
        <v>0</v>
      </c>
      <c r="J18" s="72">
        <f>IF(J$8&gt;$B$4,0,('Phase-wise Effort'!$S$30*$B$2/($B$4*$C$2)))</f>
        <v>0</v>
      </c>
      <c r="K18" s="72">
        <f>IF(K$8&gt;$B$4,0,('Phase-wise Effort'!$S$30*$B$2/($B$4*$C$2)))</f>
        <v>0</v>
      </c>
      <c r="L18" s="72">
        <f>IF(L$8&gt;$B$4,0,('Phase-wise Effort'!$S$30*$B$2/($B$4*$C$2)))</f>
        <v>0</v>
      </c>
      <c r="M18" s="72">
        <f>IF(M$8&gt;$B$4,0,('Phase-wise Effort'!$S$30*$B$2/($B$4*$C$2)))</f>
        <v>0</v>
      </c>
      <c r="N18" s="72">
        <f>IF(N$8&gt;$B$4,0,('Phase-wise Effort'!$S$30*$B$2/($B$4*$C$2)))</f>
        <v>0</v>
      </c>
      <c r="O18" s="72">
        <f>IF(O$8&gt;$B$4,0,('Phase-wise Effort'!$S$30*$B$2/($B$4*$C$2)))</f>
        <v>0</v>
      </c>
      <c r="P18" s="72">
        <f>IF(P$8&gt;$B$4,0,('Phase-wise Effort'!$S$30*$B$2/($B$4*$C$2)))</f>
        <v>0</v>
      </c>
      <c r="Q18" s="72">
        <f>IF(Q$8&gt;$B$4,0,('Phase-wise Effort'!$S$30*$B$2/($B$4*$C$2)))</f>
        <v>0</v>
      </c>
      <c r="R18" s="72">
        <f>IF(R$8&gt;$B$4,0,('Phase-wise Effort'!$S$30*$B$2/($B$4*$C$2)))</f>
        <v>0</v>
      </c>
      <c r="S18" s="72">
        <f>IF(S$8&gt;$B$4,0,('Phase-wise Effort'!$S$30*$B$2/($B$4*$C$2)))</f>
        <v>0</v>
      </c>
      <c r="T18" s="72">
        <f>IF(T$8&gt;$B$4,0,('Phase-wise Effort'!$S$30*$B$2/($B$4*$C$2)))</f>
        <v>0</v>
      </c>
      <c r="U18" s="72">
        <f>IF(U$8&gt;$B$4,0,('Phase-wise Effort'!$S$30*$B$2/($B$4*$C$2)))</f>
        <v>0</v>
      </c>
      <c r="V18" s="72">
        <f>IF(V$8&gt;$B$4,0,('Phase-wise Effort'!$S$30*$B$2/($B$4*$C$2)))</f>
        <v>0</v>
      </c>
      <c r="W18" s="72">
        <f>IF(W$8&gt;$B$4,0,('Phase-wise Effort'!$S$30*$B$2/($B$4*$C$2)))</f>
        <v>0</v>
      </c>
      <c r="X18" s="72">
        <f>IF(X$8&gt;$B$4,0,('Phase-wise Effort'!$S$30*$B$2/($B$4*$C$2)))</f>
        <v>0</v>
      </c>
      <c r="Y18" s="72">
        <f>IF(Y$8&gt;$B$4,0,('Phase-wise Effort'!$S$30*$B$2/($B$4*$C$2)))</f>
        <v>0</v>
      </c>
      <c r="Z18" s="72">
        <f>IF(Z$8&gt;$B$4,0,('Phase-wise Effort'!$S$30*$B$2/($B$4*$C$2)))</f>
        <v>0</v>
      </c>
      <c r="AA18" s="72">
        <f>IF(AA$8&gt;$B$4,0,('Phase-wise Effort'!$S$30*$B$2/($B$4*$C$2)))</f>
        <v>0</v>
      </c>
      <c r="AB18" s="72">
        <f>IF(AB$8&gt;$B$4,0,('Phase-wise Effort'!$S$30*$B$2/($B$4*$C$2)))</f>
        <v>0</v>
      </c>
      <c r="AC18" s="72">
        <f>IF(AC$8&gt;$B$4,0,('Phase-wise Effort'!$S$30*$B$2/($B$4*$C$2)))</f>
        <v>0</v>
      </c>
      <c r="AD18" s="72">
        <f>IF(AD$8&gt;$B$4,0,('Phase-wise Effort'!$S$30*$B$2/($B$4*$C$2)))</f>
        <v>0</v>
      </c>
      <c r="AE18" s="72">
        <f>IF(AE$8&gt;$B$4,0,('Phase-wise Effort'!$S$30*$B$2/($B$4*$C$2)))</f>
        <v>0</v>
      </c>
      <c r="AF18" s="72">
        <f>IF(AF$8&gt;$B$4,0,('Phase-wise Effort'!$S$30*$B$2/($B$4*$C$2)))</f>
        <v>0</v>
      </c>
      <c r="AG18" s="72">
        <f>IF(AG$8&gt;$B$4,0,('Phase-wise Effort'!$S$30*$B$2/($B$4*$C$2)))</f>
        <v>0</v>
      </c>
      <c r="AH18" s="72">
        <f>IF(AH$8&gt;$B$4,0,('Phase-wise Effort'!$S$30*$B$2/($B$4*$C$2)))</f>
        <v>0</v>
      </c>
      <c r="AI18" s="72">
        <f>IF(AI$8&gt;$B$4,0,('Phase-wise Effort'!$S$30*$B$2/($B$4*$C$2)))</f>
        <v>0</v>
      </c>
      <c r="AJ18" s="72">
        <f>IF(AJ$8&gt;$B$4,0,('Phase-wise Effort'!$S$30*$B$2/($B$4*$C$2)))</f>
        <v>0</v>
      </c>
      <c r="AK18" s="72">
        <f>IF(AK$8&gt;$B$4,0,('Phase-wise Effort'!$S$30*$B$2/($B$4*$C$2)))</f>
        <v>0</v>
      </c>
      <c r="AL18" s="72">
        <f>IF(AL$8&gt;$B$4,0,('Phase-wise Effort'!$S$30*$B$2/($B$4*$C$2)))</f>
        <v>0</v>
      </c>
      <c r="AM18" s="72">
        <f>IF(AM$8&gt;$B$4,0,('Phase-wise Effort'!$S$30*$B$2/($B$4*$C$2)))</f>
        <v>0</v>
      </c>
      <c r="AN18" s="497">
        <f t="shared" si="0"/>
        <v>0</v>
      </c>
    </row>
    <row r="19" spans="1:40" x14ac:dyDescent="0.25">
      <c r="A19" s="36"/>
      <c r="B19" s="552"/>
      <c r="C19" s="454" t="s">
        <v>286</v>
      </c>
      <c r="D19" s="72">
        <f ca="1">IF(D$8&gt;$B$4,0,('Phase-wise Effort'!$T$25*$B$2/($B$4*$C$2)))</f>
        <v>2.2047164351851858E-5</v>
      </c>
      <c r="E19" s="72">
        <f ca="1">IF(E$8&gt;$B$4,0,('Phase-wise Effort'!$T$25*$B$2/($B$4*$C$2)))</f>
        <v>2.2047164351851858E-5</v>
      </c>
      <c r="F19" s="72">
        <f ca="1">IF(F$8&gt;$B$4,0,('Phase-wise Effort'!$T$25*$B$2/($B$4*$C$2)))</f>
        <v>2.2047164351851858E-5</v>
      </c>
      <c r="G19" s="72">
        <f ca="1">IF(G$8&gt;$B$4,0,('Phase-wise Effort'!$T$25*$B$2/($B$4*$C$2)))</f>
        <v>2.2047164351851858E-5</v>
      </c>
      <c r="H19" s="72">
        <f ca="1">IF(H$8&gt;$B$4,0,('Phase-wise Effort'!$T$25*$B$2/($B$4*$C$2)))</f>
        <v>2.2047164351851858E-5</v>
      </c>
      <c r="I19" s="72">
        <f ca="1">IF(I$8&gt;$B$4,0,('Phase-wise Effort'!$T$25*$B$2/($B$4*$C$2)))</f>
        <v>2.2047164351851858E-5</v>
      </c>
      <c r="J19" s="72">
        <f ca="1">IF(J$8&gt;$B$4,0,('Phase-wise Effort'!$T$25*$B$2/($B$4*$C$2)))</f>
        <v>2.2047164351851858E-5</v>
      </c>
      <c r="K19" s="72">
        <f ca="1">IF(K$8&gt;$B$4,0,('Phase-wise Effort'!$T$25*$B$2/($B$4*$C$2)))</f>
        <v>2.2047164351851858E-5</v>
      </c>
      <c r="L19" s="72">
        <f ca="1">IF(L$8&gt;$B$4,0,('Phase-wise Effort'!$T$25*$B$2/($B$4*$C$2)))</f>
        <v>2.2047164351851858E-5</v>
      </c>
      <c r="M19" s="72">
        <f ca="1">IF(M$8&gt;$B$4,0,('Phase-wise Effort'!$T$25*$B$2/($B$4*$C$2)))</f>
        <v>2.2047164351851858E-5</v>
      </c>
      <c r="N19" s="72">
        <f ca="1">IF(N$8&gt;$B$4,0,('Phase-wise Effort'!$T$25*$B$2/($B$4*$C$2)))</f>
        <v>2.2047164351851858E-5</v>
      </c>
      <c r="O19" s="72">
        <f ca="1">IF(O$8&gt;$B$4,0,('Phase-wise Effort'!$T$25*$B$2/($B$4*$C$2)))</f>
        <v>2.2047164351851858E-5</v>
      </c>
      <c r="P19" s="72">
        <f ca="1">IF(P$8&gt;$B$4,0,('Phase-wise Effort'!$T$25*$B$2/($B$4*$C$2)))</f>
        <v>2.2047164351851858E-5</v>
      </c>
      <c r="Q19" s="72">
        <f ca="1">IF(Q$8&gt;$B$4,0,('Phase-wise Effort'!$T$25*$B$2/($B$4*$C$2)))</f>
        <v>2.2047164351851858E-5</v>
      </c>
      <c r="R19" s="72">
        <f ca="1">IF(R$8&gt;$B$4,0,('Phase-wise Effort'!$T$25*$B$2/($B$4*$C$2)))</f>
        <v>2.2047164351851858E-5</v>
      </c>
      <c r="S19" s="72">
        <f ca="1">IF(S$8&gt;$B$4,0,('Phase-wise Effort'!$T$25*$B$2/($B$4*$C$2)))</f>
        <v>2.2047164351851858E-5</v>
      </c>
      <c r="T19" s="72">
        <f ca="1">IF(T$8&gt;$B$4,0,('Phase-wise Effort'!$T$25*$B$2/($B$4*$C$2)))</f>
        <v>2.2047164351851858E-5</v>
      </c>
      <c r="U19" s="72">
        <f ca="1">IF(U$8&gt;$B$4,0,('Phase-wise Effort'!$T$25*$B$2/($B$4*$C$2)))</f>
        <v>2.2047164351851858E-5</v>
      </c>
      <c r="V19" s="72">
        <f ca="1">IF(V$8&gt;$B$4,0,('Phase-wise Effort'!$T$25*$B$2/($B$4*$C$2)))</f>
        <v>2.2047164351851858E-5</v>
      </c>
      <c r="W19" s="72">
        <f ca="1">IF(W$8&gt;$B$4,0,('Phase-wise Effort'!$T$25*$B$2/($B$4*$C$2)))</f>
        <v>2.2047164351851858E-5</v>
      </c>
      <c r="X19" s="72">
        <f ca="1">IF(X$8&gt;$B$4,0,('Phase-wise Effort'!$T$25*$B$2/($B$4*$C$2)))</f>
        <v>2.2047164351851858E-5</v>
      </c>
      <c r="Y19" s="72">
        <f ca="1">IF(Y$8&gt;$B$4,0,('Phase-wise Effort'!$T$25*$B$2/($B$4*$C$2)))</f>
        <v>2.2047164351851858E-5</v>
      </c>
      <c r="Z19" s="72">
        <f ca="1">IF(Z$8&gt;$B$4,0,('Phase-wise Effort'!$T$25*$B$2/($B$4*$C$2)))</f>
        <v>2.2047164351851858E-5</v>
      </c>
      <c r="AA19" s="72">
        <f ca="1">IF(AA$8&gt;$B$4,0,('Phase-wise Effort'!$T$25*$B$2/($B$4*$C$2)))</f>
        <v>2.2047164351851858E-5</v>
      </c>
      <c r="AB19" s="72">
        <f ca="1">IF(AB$8&gt;$B$4,0,('Phase-wise Effort'!$T$25*$B$2/($B$4*$C$2)))</f>
        <v>2.2047164351851858E-5</v>
      </c>
      <c r="AC19" s="72">
        <f ca="1">IF(AC$8&gt;$B$4,0,('Phase-wise Effort'!$T$25*$B$2/($B$4*$C$2)))</f>
        <v>2.2047164351851858E-5</v>
      </c>
      <c r="AD19" s="72">
        <f ca="1">IF(AD$8&gt;$B$4,0,('Phase-wise Effort'!$T$25*$B$2/($B$4*$C$2)))</f>
        <v>2.2047164351851858E-5</v>
      </c>
      <c r="AE19" s="72">
        <f ca="1">IF(AE$8&gt;$B$4,0,('Phase-wise Effort'!$T$25*$B$2/($B$4*$C$2)))</f>
        <v>2.2047164351851858E-5</v>
      </c>
      <c r="AF19" s="72">
        <f ca="1">IF(AF$8&gt;$B$4,0,('Phase-wise Effort'!$T$25*$B$2/($B$4*$C$2)))</f>
        <v>2.2047164351851858E-5</v>
      </c>
      <c r="AG19" s="72">
        <f ca="1">IF(AG$8&gt;$B$4,0,('Phase-wise Effort'!$T$25*$B$2/($B$4*$C$2)))</f>
        <v>2.2047164351851858E-5</v>
      </c>
      <c r="AH19" s="72">
        <f ca="1">IF(AH$8&gt;$B$4,0,('Phase-wise Effort'!$T$25*$B$2/($B$4*$C$2)))</f>
        <v>2.2047164351851858E-5</v>
      </c>
      <c r="AI19" s="72">
        <f ca="1">IF(AI$8&gt;$B$4,0,('Phase-wise Effort'!$T$25*$B$2/($B$4*$C$2)))</f>
        <v>2.2047164351851858E-5</v>
      </c>
      <c r="AJ19" s="72">
        <f ca="1">IF(AJ$8&gt;$B$4,0,('Phase-wise Effort'!$T$25*$B$2/($B$4*$C$2)))</f>
        <v>2.2047164351851858E-5</v>
      </c>
      <c r="AK19" s="72">
        <f ca="1">IF(AK$8&gt;$B$4,0,('Phase-wise Effort'!$T$25*$B$2/($B$4*$C$2)))</f>
        <v>2.2047164351851858E-5</v>
      </c>
      <c r="AL19" s="72">
        <f ca="1">IF(AL$8&gt;$B$4,0,('Phase-wise Effort'!$T$25*$B$2/($B$4*$C$2)))</f>
        <v>2.2047164351851858E-5</v>
      </c>
      <c r="AM19" s="72">
        <f ca="1">IF(AM$8&gt;$B$4,0,('Phase-wise Effort'!$T$25*$B$2/($B$4*$C$2)))</f>
        <v>2.2047164351851858E-5</v>
      </c>
      <c r="AN19" s="497">
        <f t="shared" ca="1" si="0"/>
        <v>7.9369791666666727E-4</v>
      </c>
    </row>
    <row r="20" spans="1:40" x14ac:dyDescent="0.25">
      <c r="A20" s="36"/>
      <c r="B20" s="552"/>
      <c r="C20" s="454" t="s">
        <v>287</v>
      </c>
      <c r="D20" s="72">
        <f ca="1">IF(D$8&gt;$B$4,0,('Phase-wise Effort'!$U$25*$B$2/($B$4*$C$2)))</f>
        <v>4.0944733796296302E-5</v>
      </c>
      <c r="E20" s="72">
        <f ca="1">IF(E$8&gt;$B$4,0,('Phase-wise Effort'!$U$25*$B$2/($B$4*$C$2)))</f>
        <v>4.0944733796296302E-5</v>
      </c>
      <c r="F20" s="72">
        <f ca="1">IF(F$8&gt;$B$4,0,('Phase-wise Effort'!$U$25*$B$2/($B$4*$C$2)))</f>
        <v>4.0944733796296302E-5</v>
      </c>
      <c r="G20" s="72">
        <f ca="1">IF(G$8&gt;$B$4,0,('Phase-wise Effort'!$U$25*$B$2/($B$4*$C$2)))</f>
        <v>4.0944733796296302E-5</v>
      </c>
      <c r="H20" s="72">
        <f ca="1">IF(H$8&gt;$B$4,0,('Phase-wise Effort'!$U$25*$B$2/($B$4*$C$2)))</f>
        <v>4.0944733796296302E-5</v>
      </c>
      <c r="I20" s="72">
        <f ca="1">IF(I$8&gt;$B$4,0,('Phase-wise Effort'!$U$25*$B$2/($B$4*$C$2)))</f>
        <v>4.0944733796296302E-5</v>
      </c>
      <c r="J20" s="72">
        <f ca="1">IF(J$8&gt;$B$4,0,('Phase-wise Effort'!$U$25*$B$2/($B$4*$C$2)))</f>
        <v>4.0944733796296302E-5</v>
      </c>
      <c r="K20" s="72">
        <f ca="1">IF(K$8&gt;$B$4,0,('Phase-wise Effort'!$U$25*$B$2/($B$4*$C$2)))</f>
        <v>4.0944733796296302E-5</v>
      </c>
      <c r="L20" s="72">
        <f ca="1">IF(L$8&gt;$B$4,0,('Phase-wise Effort'!$U$25*$B$2/($B$4*$C$2)))</f>
        <v>4.0944733796296302E-5</v>
      </c>
      <c r="M20" s="72">
        <f ca="1">IF(M$8&gt;$B$4,0,('Phase-wise Effort'!$U$25*$B$2/($B$4*$C$2)))</f>
        <v>4.0944733796296302E-5</v>
      </c>
      <c r="N20" s="72">
        <f ca="1">IF(N$8&gt;$B$4,0,('Phase-wise Effort'!$U$25*$B$2/($B$4*$C$2)))</f>
        <v>4.0944733796296302E-5</v>
      </c>
      <c r="O20" s="72">
        <f ca="1">IF(O$8&gt;$B$4,0,('Phase-wise Effort'!$U$25*$B$2/($B$4*$C$2)))</f>
        <v>4.0944733796296302E-5</v>
      </c>
      <c r="P20" s="72">
        <f ca="1">IF(P$8&gt;$B$4,0,('Phase-wise Effort'!$U$25*$B$2/($B$4*$C$2)))</f>
        <v>4.0944733796296302E-5</v>
      </c>
      <c r="Q20" s="72">
        <f ca="1">IF(Q$8&gt;$B$4,0,('Phase-wise Effort'!$U$25*$B$2/($B$4*$C$2)))</f>
        <v>4.0944733796296302E-5</v>
      </c>
      <c r="R20" s="72">
        <f ca="1">IF(R$8&gt;$B$4,0,('Phase-wise Effort'!$U$25*$B$2/($B$4*$C$2)))</f>
        <v>4.0944733796296302E-5</v>
      </c>
      <c r="S20" s="72">
        <f ca="1">IF(S$8&gt;$B$4,0,('Phase-wise Effort'!$U$25*$B$2/($B$4*$C$2)))</f>
        <v>4.0944733796296302E-5</v>
      </c>
      <c r="T20" s="72">
        <f ca="1">IF(T$8&gt;$B$4,0,('Phase-wise Effort'!$U$25*$B$2/($B$4*$C$2)))</f>
        <v>4.0944733796296302E-5</v>
      </c>
      <c r="U20" s="72">
        <f ca="1">IF(U$8&gt;$B$4,0,('Phase-wise Effort'!$U$25*$B$2/($B$4*$C$2)))</f>
        <v>4.0944733796296302E-5</v>
      </c>
      <c r="V20" s="72">
        <f ca="1">IF(V$8&gt;$B$4,0,('Phase-wise Effort'!$U$25*$B$2/($B$4*$C$2)))</f>
        <v>4.0944733796296302E-5</v>
      </c>
      <c r="W20" s="72">
        <f ca="1">IF(W$8&gt;$B$4,0,('Phase-wise Effort'!$U$25*$B$2/($B$4*$C$2)))</f>
        <v>4.0944733796296302E-5</v>
      </c>
      <c r="X20" s="72">
        <f ca="1">IF(X$8&gt;$B$4,0,('Phase-wise Effort'!$U$25*$B$2/($B$4*$C$2)))</f>
        <v>4.0944733796296302E-5</v>
      </c>
      <c r="Y20" s="72">
        <f ca="1">IF(Y$8&gt;$B$4,0,('Phase-wise Effort'!$U$25*$B$2/($B$4*$C$2)))</f>
        <v>4.0944733796296302E-5</v>
      </c>
      <c r="Z20" s="72">
        <f ca="1">IF(Z$8&gt;$B$4,0,('Phase-wise Effort'!$U$25*$B$2/($B$4*$C$2)))</f>
        <v>4.0944733796296302E-5</v>
      </c>
      <c r="AA20" s="72">
        <f ca="1">IF(AA$8&gt;$B$4,0,('Phase-wise Effort'!$U$25*$B$2/($B$4*$C$2)))</f>
        <v>4.0944733796296302E-5</v>
      </c>
      <c r="AB20" s="72">
        <f ca="1">IF(AB$8&gt;$B$4,0,('Phase-wise Effort'!$U$25*$B$2/($B$4*$C$2)))</f>
        <v>4.0944733796296302E-5</v>
      </c>
      <c r="AC20" s="72">
        <f ca="1">IF(AC$8&gt;$B$4,0,('Phase-wise Effort'!$U$25*$B$2/($B$4*$C$2)))</f>
        <v>4.0944733796296302E-5</v>
      </c>
      <c r="AD20" s="72">
        <f ca="1">IF(AD$8&gt;$B$4,0,('Phase-wise Effort'!$U$25*$B$2/($B$4*$C$2)))</f>
        <v>4.0944733796296302E-5</v>
      </c>
      <c r="AE20" s="72">
        <f ca="1">IF(AE$8&gt;$B$4,0,('Phase-wise Effort'!$U$25*$B$2/($B$4*$C$2)))</f>
        <v>4.0944733796296302E-5</v>
      </c>
      <c r="AF20" s="72">
        <f ca="1">IF(AF$8&gt;$B$4,0,('Phase-wise Effort'!$U$25*$B$2/($B$4*$C$2)))</f>
        <v>4.0944733796296302E-5</v>
      </c>
      <c r="AG20" s="72">
        <f ca="1">IF(AG$8&gt;$B$4,0,('Phase-wise Effort'!$U$25*$B$2/($B$4*$C$2)))</f>
        <v>4.0944733796296302E-5</v>
      </c>
      <c r="AH20" s="72">
        <f ca="1">IF(AH$8&gt;$B$4,0,('Phase-wise Effort'!$U$25*$B$2/($B$4*$C$2)))</f>
        <v>4.0944733796296302E-5</v>
      </c>
      <c r="AI20" s="72">
        <f ca="1">IF(AI$8&gt;$B$4,0,('Phase-wise Effort'!$U$25*$B$2/($B$4*$C$2)))</f>
        <v>4.0944733796296302E-5</v>
      </c>
      <c r="AJ20" s="72">
        <f ca="1">IF(AJ$8&gt;$B$4,0,('Phase-wise Effort'!$U$25*$B$2/($B$4*$C$2)))</f>
        <v>4.0944733796296302E-5</v>
      </c>
      <c r="AK20" s="72">
        <f ca="1">IF(AK$8&gt;$B$4,0,('Phase-wise Effort'!$U$25*$B$2/($B$4*$C$2)))</f>
        <v>4.0944733796296302E-5</v>
      </c>
      <c r="AL20" s="72">
        <f ca="1">IF(AL$8&gt;$B$4,0,('Phase-wise Effort'!$U$25*$B$2/($B$4*$C$2)))</f>
        <v>4.0944733796296302E-5</v>
      </c>
      <c r="AM20" s="72">
        <f ca="1">IF(AM$8&gt;$B$4,0,('Phase-wise Effort'!$U$25*$B$2/($B$4*$C$2)))</f>
        <v>4.0944733796296302E-5</v>
      </c>
      <c r="AN20" s="497">
        <f t="shared" ca="1" si="0"/>
        <v>1.4740104166666669E-3</v>
      </c>
    </row>
    <row r="21" spans="1:40" x14ac:dyDescent="0.25">
      <c r="A21" s="36"/>
      <c r="B21" s="552"/>
      <c r="C21" s="454" t="s">
        <v>288</v>
      </c>
      <c r="D21" s="72">
        <f ca="1">IF(D$8&gt;$B$4,0,('Phase-wise Effort'!$V$25*$B$2/($B$4*$C$2)))</f>
        <v>4.4094328703703716E-5</v>
      </c>
      <c r="E21" s="72">
        <f ca="1">IF(E$8&gt;$B$4,0,('Phase-wise Effort'!$V$25*$B$2/($B$4*$C$2)))</f>
        <v>4.4094328703703716E-5</v>
      </c>
      <c r="F21" s="72">
        <f ca="1">IF(F$8&gt;$B$4,0,('Phase-wise Effort'!$V$25*$B$2/($B$4*$C$2)))</f>
        <v>4.4094328703703716E-5</v>
      </c>
      <c r="G21" s="72">
        <f ca="1">IF(G$8&gt;$B$4,0,('Phase-wise Effort'!$V$25*$B$2/($B$4*$C$2)))</f>
        <v>4.4094328703703716E-5</v>
      </c>
      <c r="H21" s="72">
        <f ca="1">IF(H$8&gt;$B$4,0,('Phase-wise Effort'!$V$25*$B$2/($B$4*$C$2)))</f>
        <v>4.4094328703703716E-5</v>
      </c>
      <c r="I21" s="72">
        <f ca="1">IF(I$8&gt;$B$4,0,('Phase-wise Effort'!$V$25*$B$2/($B$4*$C$2)))</f>
        <v>4.4094328703703716E-5</v>
      </c>
      <c r="J21" s="72">
        <f ca="1">IF(J$8&gt;$B$4,0,('Phase-wise Effort'!$V$25*$B$2/($B$4*$C$2)))</f>
        <v>4.4094328703703716E-5</v>
      </c>
      <c r="K21" s="72">
        <f ca="1">IF(K$8&gt;$B$4,0,('Phase-wise Effort'!$V$25*$B$2/($B$4*$C$2)))</f>
        <v>4.4094328703703716E-5</v>
      </c>
      <c r="L21" s="72">
        <f ca="1">IF(L$8&gt;$B$4,0,('Phase-wise Effort'!$V$25*$B$2/($B$4*$C$2)))</f>
        <v>4.4094328703703716E-5</v>
      </c>
      <c r="M21" s="72">
        <f ca="1">IF(M$8&gt;$B$4,0,('Phase-wise Effort'!$V$25*$B$2/($B$4*$C$2)))</f>
        <v>4.4094328703703716E-5</v>
      </c>
      <c r="N21" s="72">
        <f ca="1">IF(N$8&gt;$B$4,0,('Phase-wise Effort'!$V$25*$B$2/($B$4*$C$2)))</f>
        <v>4.4094328703703716E-5</v>
      </c>
      <c r="O21" s="72">
        <f ca="1">IF(O$8&gt;$B$4,0,('Phase-wise Effort'!$V$25*$B$2/($B$4*$C$2)))</f>
        <v>4.4094328703703716E-5</v>
      </c>
      <c r="P21" s="72">
        <f ca="1">IF(P$8&gt;$B$4,0,('Phase-wise Effort'!$V$25*$B$2/($B$4*$C$2)))</f>
        <v>4.4094328703703716E-5</v>
      </c>
      <c r="Q21" s="72">
        <f ca="1">IF(Q$8&gt;$B$4,0,('Phase-wise Effort'!$V$25*$B$2/($B$4*$C$2)))</f>
        <v>4.4094328703703716E-5</v>
      </c>
      <c r="R21" s="72">
        <f ca="1">IF(R$8&gt;$B$4,0,('Phase-wise Effort'!$V$25*$B$2/($B$4*$C$2)))</f>
        <v>4.4094328703703716E-5</v>
      </c>
      <c r="S21" s="72">
        <f ca="1">IF(S$8&gt;$B$4,0,('Phase-wise Effort'!$V$25*$B$2/($B$4*$C$2)))</f>
        <v>4.4094328703703716E-5</v>
      </c>
      <c r="T21" s="72">
        <f ca="1">IF(T$8&gt;$B$4,0,('Phase-wise Effort'!$V$25*$B$2/($B$4*$C$2)))</f>
        <v>4.4094328703703716E-5</v>
      </c>
      <c r="U21" s="72">
        <f ca="1">IF(U$8&gt;$B$4,0,('Phase-wise Effort'!$V$25*$B$2/($B$4*$C$2)))</f>
        <v>4.4094328703703716E-5</v>
      </c>
      <c r="V21" s="72">
        <f ca="1">IF(V$8&gt;$B$4,0,('Phase-wise Effort'!$V$25*$B$2/($B$4*$C$2)))</f>
        <v>4.4094328703703716E-5</v>
      </c>
      <c r="W21" s="72">
        <f ca="1">IF(W$8&gt;$B$4,0,('Phase-wise Effort'!$V$25*$B$2/($B$4*$C$2)))</f>
        <v>4.4094328703703716E-5</v>
      </c>
      <c r="X21" s="72">
        <f ca="1">IF(X$8&gt;$B$4,0,('Phase-wise Effort'!$V$25*$B$2/($B$4*$C$2)))</f>
        <v>4.4094328703703716E-5</v>
      </c>
      <c r="Y21" s="72">
        <f ca="1">IF(Y$8&gt;$B$4,0,('Phase-wise Effort'!$V$25*$B$2/($B$4*$C$2)))</f>
        <v>4.4094328703703716E-5</v>
      </c>
      <c r="Z21" s="72">
        <f ca="1">IF(Z$8&gt;$B$4,0,('Phase-wise Effort'!$V$25*$B$2/($B$4*$C$2)))</f>
        <v>4.4094328703703716E-5</v>
      </c>
      <c r="AA21" s="72">
        <f ca="1">IF(AA$8&gt;$B$4,0,('Phase-wise Effort'!$V$25*$B$2/($B$4*$C$2)))</f>
        <v>4.4094328703703716E-5</v>
      </c>
      <c r="AB21" s="72">
        <f ca="1">IF(AB$8&gt;$B$4,0,('Phase-wise Effort'!$V$25*$B$2/($B$4*$C$2)))</f>
        <v>4.4094328703703716E-5</v>
      </c>
      <c r="AC21" s="72">
        <f ca="1">IF(AC$8&gt;$B$4,0,('Phase-wise Effort'!$V$25*$B$2/($B$4*$C$2)))</f>
        <v>4.4094328703703716E-5</v>
      </c>
      <c r="AD21" s="72">
        <f ca="1">IF(AD$8&gt;$B$4,0,('Phase-wise Effort'!$V$25*$B$2/($B$4*$C$2)))</f>
        <v>4.4094328703703716E-5</v>
      </c>
      <c r="AE21" s="72">
        <f ca="1">IF(AE$8&gt;$B$4,0,('Phase-wise Effort'!$V$25*$B$2/($B$4*$C$2)))</f>
        <v>4.4094328703703716E-5</v>
      </c>
      <c r="AF21" s="72">
        <f ca="1">IF(AF$8&gt;$B$4,0,('Phase-wise Effort'!$V$25*$B$2/($B$4*$C$2)))</f>
        <v>4.4094328703703716E-5</v>
      </c>
      <c r="AG21" s="72">
        <f ca="1">IF(AG$8&gt;$B$4,0,('Phase-wise Effort'!$V$25*$B$2/($B$4*$C$2)))</f>
        <v>4.4094328703703716E-5</v>
      </c>
      <c r="AH21" s="72">
        <f ca="1">IF(AH$8&gt;$B$4,0,('Phase-wise Effort'!$V$25*$B$2/($B$4*$C$2)))</f>
        <v>4.4094328703703716E-5</v>
      </c>
      <c r="AI21" s="72">
        <f ca="1">IF(AI$8&gt;$B$4,0,('Phase-wise Effort'!$V$25*$B$2/($B$4*$C$2)))</f>
        <v>4.4094328703703716E-5</v>
      </c>
      <c r="AJ21" s="72">
        <f ca="1">IF(AJ$8&gt;$B$4,0,('Phase-wise Effort'!$V$25*$B$2/($B$4*$C$2)))</f>
        <v>4.4094328703703716E-5</v>
      </c>
      <c r="AK21" s="72">
        <f ca="1">IF(AK$8&gt;$B$4,0,('Phase-wise Effort'!$V$25*$B$2/($B$4*$C$2)))</f>
        <v>4.4094328703703716E-5</v>
      </c>
      <c r="AL21" s="72">
        <f ca="1">IF(AL$8&gt;$B$4,0,('Phase-wise Effort'!$V$25*$B$2/($B$4*$C$2)))</f>
        <v>4.4094328703703716E-5</v>
      </c>
      <c r="AM21" s="72">
        <f ca="1">IF(AM$8&gt;$B$4,0,('Phase-wise Effort'!$V$25*$B$2/($B$4*$C$2)))</f>
        <v>4.4094328703703716E-5</v>
      </c>
      <c r="AN21" s="497">
        <f t="shared" ca="1" si="0"/>
        <v>1.5873958333333345E-3</v>
      </c>
    </row>
    <row r="22" spans="1:40" s="117" customFormat="1" x14ac:dyDescent="0.25">
      <c r="A22" s="36"/>
      <c r="B22" s="552"/>
      <c r="C22" s="455" t="s">
        <v>289</v>
      </c>
      <c r="D22" s="498">
        <f ca="1">IF(D$8&gt;$B$4,0,('Phase-wise Effort'!$W$25*$B$2/($B$4*$C$2)))</f>
        <v>8.8188657407407392E-5</v>
      </c>
      <c r="E22" s="498">
        <f ca="1">IF(E$8&gt;$B$4,0,('Phase-wise Effort'!$W$25*$B$2/($B$4*$C$2)))</f>
        <v>8.8188657407407392E-5</v>
      </c>
      <c r="F22" s="498">
        <f ca="1">IF(F$8&gt;$B$4,0,('Phase-wise Effort'!$W$25*$B$2/($B$4*$C$2)))</f>
        <v>8.8188657407407392E-5</v>
      </c>
      <c r="G22" s="498">
        <f ca="1">IF(G$8&gt;$B$4,0,('Phase-wise Effort'!$W$25*$B$2/($B$4*$C$2)))</f>
        <v>8.8188657407407392E-5</v>
      </c>
      <c r="H22" s="498">
        <f ca="1">IF(H$8&gt;$B$4,0,('Phase-wise Effort'!$W$25*$B$2/($B$4*$C$2)))</f>
        <v>8.8188657407407392E-5</v>
      </c>
      <c r="I22" s="498">
        <f ca="1">IF(I$8&gt;$B$4,0,('Phase-wise Effort'!$W$25*$B$2/($B$4*$C$2)))</f>
        <v>8.8188657407407392E-5</v>
      </c>
      <c r="J22" s="498">
        <f ca="1">IF(J$8&gt;$B$4,0,('Phase-wise Effort'!$W$25*$B$2/($B$4*$C$2)))</f>
        <v>8.8188657407407392E-5</v>
      </c>
      <c r="K22" s="498">
        <f ca="1">IF(K$8&gt;$B$4,0,('Phase-wise Effort'!$W$25*$B$2/($B$4*$C$2)))</f>
        <v>8.8188657407407392E-5</v>
      </c>
      <c r="L22" s="498">
        <f ca="1">IF(L$8&gt;$B$4,0,('Phase-wise Effort'!$W$25*$B$2/($B$4*$C$2)))</f>
        <v>8.8188657407407392E-5</v>
      </c>
      <c r="M22" s="498">
        <f ca="1">IF(M$8&gt;$B$4,0,('Phase-wise Effort'!$W$25*$B$2/($B$4*$C$2)))</f>
        <v>8.8188657407407392E-5</v>
      </c>
      <c r="N22" s="498">
        <f ca="1">IF(N$8&gt;$B$4,0,('Phase-wise Effort'!$W$25*$B$2/($B$4*$C$2)))</f>
        <v>8.8188657407407392E-5</v>
      </c>
      <c r="O22" s="498">
        <f ca="1">IF(O$8&gt;$B$4,0,('Phase-wise Effort'!$W$25*$B$2/($B$4*$C$2)))</f>
        <v>8.8188657407407392E-5</v>
      </c>
      <c r="P22" s="498">
        <f ca="1">IF(P$8&gt;$B$4,0,('Phase-wise Effort'!$W$25*$B$2/($B$4*$C$2)))</f>
        <v>8.8188657407407392E-5</v>
      </c>
      <c r="Q22" s="498">
        <f ca="1">IF(Q$8&gt;$B$4,0,('Phase-wise Effort'!$W$25*$B$2/($B$4*$C$2)))</f>
        <v>8.8188657407407392E-5</v>
      </c>
      <c r="R22" s="498">
        <f ca="1">IF(R$8&gt;$B$4,0,('Phase-wise Effort'!$W$25*$B$2/($B$4*$C$2)))</f>
        <v>8.8188657407407392E-5</v>
      </c>
      <c r="S22" s="498">
        <f ca="1">IF(S$8&gt;$B$4,0,('Phase-wise Effort'!$W$25*$B$2/($B$4*$C$2)))</f>
        <v>8.8188657407407392E-5</v>
      </c>
      <c r="T22" s="498">
        <f ca="1">IF(T$8&gt;$B$4,0,('Phase-wise Effort'!$W$25*$B$2/($B$4*$C$2)))</f>
        <v>8.8188657407407392E-5</v>
      </c>
      <c r="U22" s="498">
        <f ca="1">IF(U$8&gt;$B$4,0,('Phase-wise Effort'!$W$25*$B$2/($B$4*$C$2)))</f>
        <v>8.8188657407407392E-5</v>
      </c>
      <c r="V22" s="498">
        <f ca="1">IF(V$8&gt;$B$4,0,('Phase-wise Effort'!$W$25*$B$2/($B$4*$C$2)))</f>
        <v>8.8188657407407392E-5</v>
      </c>
      <c r="W22" s="498">
        <f ca="1">IF(W$8&gt;$B$4,0,('Phase-wise Effort'!$W$25*$B$2/($B$4*$C$2)))</f>
        <v>8.8188657407407392E-5</v>
      </c>
      <c r="X22" s="498">
        <f ca="1">IF(X$8&gt;$B$4,0,('Phase-wise Effort'!$W$25*$B$2/($B$4*$C$2)))</f>
        <v>8.8188657407407392E-5</v>
      </c>
      <c r="Y22" s="498">
        <f ca="1">IF(Y$8&gt;$B$4,0,('Phase-wise Effort'!$W$25*$B$2/($B$4*$C$2)))</f>
        <v>8.8188657407407392E-5</v>
      </c>
      <c r="Z22" s="498">
        <f ca="1">IF(Z$8&gt;$B$4,0,('Phase-wise Effort'!$W$25*$B$2/($B$4*$C$2)))</f>
        <v>8.8188657407407392E-5</v>
      </c>
      <c r="AA22" s="498">
        <f ca="1">IF(AA$8&gt;$B$4,0,('Phase-wise Effort'!$W$25*$B$2/($B$4*$C$2)))</f>
        <v>8.8188657407407392E-5</v>
      </c>
      <c r="AB22" s="498">
        <f ca="1">IF(AB$8&gt;$B$4,0,('Phase-wise Effort'!$W$25*$B$2/($B$4*$C$2)))</f>
        <v>8.8188657407407392E-5</v>
      </c>
      <c r="AC22" s="498">
        <f ca="1">IF(AC$8&gt;$B$4,0,('Phase-wise Effort'!$W$25*$B$2/($B$4*$C$2)))</f>
        <v>8.8188657407407392E-5</v>
      </c>
      <c r="AD22" s="498">
        <f ca="1">IF(AD$8&gt;$B$4,0,('Phase-wise Effort'!$W$25*$B$2/($B$4*$C$2)))</f>
        <v>8.8188657407407392E-5</v>
      </c>
      <c r="AE22" s="498">
        <f ca="1">IF(AE$8&gt;$B$4,0,('Phase-wise Effort'!$W$25*$B$2/($B$4*$C$2)))</f>
        <v>8.8188657407407392E-5</v>
      </c>
      <c r="AF22" s="498">
        <f ca="1">IF(AF$8&gt;$B$4,0,('Phase-wise Effort'!$W$25*$B$2/($B$4*$C$2)))</f>
        <v>8.8188657407407392E-5</v>
      </c>
      <c r="AG22" s="498">
        <f ca="1">IF(AG$8&gt;$B$4,0,('Phase-wise Effort'!$W$25*$B$2/($B$4*$C$2)))</f>
        <v>8.8188657407407392E-5</v>
      </c>
      <c r="AH22" s="498">
        <f ca="1">IF(AH$8&gt;$B$4,0,('Phase-wise Effort'!$W$25*$B$2/($B$4*$C$2)))</f>
        <v>8.8188657407407392E-5</v>
      </c>
      <c r="AI22" s="498">
        <f ca="1">IF(AI$8&gt;$B$4,0,('Phase-wise Effort'!$W$25*$B$2/($B$4*$C$2)))</f>
        <v>8.8188657407407392E-5</v>
      </c>
      <c r="AJ22" s="498">
        <f ca="1">IF(AJ$8&gt;$B$4,0,('Phase-wise Effort'!$W$25*$B$2/($B$4*$C$2)))</f>
        <v>8.8188657407407392E-5</v>
      </c>
      <c r="AK22" s="498">
        <f ca="1">IF(AK$8&gt;$B$4,0,('Phase-wise Effort'!$W$25*$B$2/($B$4*$C$2)))</f>
        <v>8.8188657407407392E-5</v>
      </c>
      <c r="AL22" s="498">
        <f ca="1">IF(AL$8&gt;$B$4,0,('Phase-wise Effort'!$W$25*$B$2/($B$4*$C$2)))</f>
        <v>8.8188657407407392E-5</v>
      </c>
      <c r="AM22" s="498">
        <f ca="1">IF(AM$8&gt;$B$4,0,('Phase-wise Effort'!$W$25*$B$2/($B$4*$C$2)))</f>
        <v>8.8188657407407392E-5</v>
      </c>
      <c r="AN22" s="499"/>
    </row>
    <row r="23" spans="1:40" x14ac:dyDescent="0.25">
      <c r="A23" s="36"/>
      <c r="B23" s="553" t="s">
        <v>271</v>
      </c>
      <c r="C23" s="456" t="s">
        <v>276</v>
      </c>
      <c r="D23" s="495">
        <f ca="1">IF(D$8&gt;$B$4,0,('Phase-wise Effort'!$X$25*$B$3/($B$4*$C$2)))</f>
        <v>5.0393518518518517E-4</v>
      </c>
      <c r="E23" s="495">
        <f ca="1">IF(E$8&gt;$B$4,0,('Phase-wise Effort'!$X$25*$B$3/($B$4*$C$2)))</f>
        <v>5.0393518518518517E-4</v>
      </c>
      <c r="F23" s="495">
        <f ca="1">IF(F$8&gt;$B$4,0,('Phase-wise Effort'!$X$25*$B$3/($B$4*$C$2)))</f>
        <v>5.0393518518518517E-4</v>
      </c>
      <c r="G23" s="495">
        <f ca="1">IF(G$8&gt;$B$4,0,('Phase-wise Effort'!$X$25*$B$3/($B$4*$C$2)))</f>
        <v>5.0393518518518517E-4</v>
      </c>
      <c r="H23" s="495">
        <f ca="1">IF(H$8&gt;$B$4,0,('Phase-wise Effort'!$X$25*$B$3/($B$4*$C$2)))</f>
        <v>5.0393518518518517E-4</v>
      </c>
      <c r="I23" s="495">
        <f ca="1">IF(I$8&gt;$B$4,0,('Phase-wise Effort'!$X$25*$B$3/($B$4*$C$2)))</f>
        <v>5.0393518518518517E-4</v>
      </c>
      <c r="J23" s="495">
        <f ca="1">IF(J$8&gt;$B$4,0,('Phase-wise Effort'!$X$25*$B$3/($B$4*$C$2)))</f>
        <v>5.0393518518518517E-4</v>
      </c>
      <c r="K23" s="495">
        <f ca="1">IF(K$8&gt;$B$4,0,('Phase-wise Effort'!$X$25*$B$3/($B$4*$C$2)))</f>
        <v>5.0393518518518517E-4</v>
      </c>
      <c r="L23" s="495">
        <f ca="1">IF(L$8&gt;$B$4,0,('Phase-wise Effort'!$X$25*$B$3/($B$4*$C$2)))</f>
        <v>5.0393518518518517E-4</v>
      </c>
      <c r="M23" s="495">
        <f ca="1">IF(M$8&gt;$B$4,0,('Phase-wise Effort'!$X$25*$B$3/($B$4*$C$2)))</f>
        <v>5.0393518518518517E-4</v>
      </c>
      <c r="N23" s="495">
        <f ca="1">IF(N$8&gt;$B$4,0,('Phase-wise Effort'!$X$25*$B$3/($B$4*$C$2)))</f>
        <v>5.0393518518518517E-4</v>
      </c>
      <c r="O23" s="495">
        <f ca="1">IF(O$8&gt;$B$4,0,('Phase-wise Effort'!$X$25*$B$3/($B$4*$C$2)))</f>
        <v>5.0393518518518517E-4</v>
      </c>
      <c r="P23" s="495">
        <f ca="1">IF(P$8&gt;$B$4,0,('Phase-wise Effort'!$X$25*$B$3/($B$4*$C$2)))</f>
        <v>5.0393518518518517E-4</v>
      </c>
      <c r="Q23" s="495">
        <f ca="1">IF(Q$8&gt;$B$4,0,('Phase-wise Effort'!$X$25*$B$3/($B$4*$C$2)))</f>
        <v>5.0393518518518517E-4</v>
      </c>
      <c r="R23" s="495">
        <f ca="1">IF(R$8&gt;$B$4,0,('Phase-wise Effort'!$X$25*$B$3/($B$4*$C$2)))</f>
        <v>5.0393518518518517E-4</v>
      </c>
      <c r="S23" s="495">
        <f ca="1">IF(S$8&gt;$B$4,0,('Phase-wise Effort'!$X$25*$B$3/($B$4*$C$2)))</f>
        <v>5.0393518518518517E-4</v>
      </c>
      <c r="T23" s="495">
        <f ca="1">IF(T$8&gt;$B$4,0,('Phase-wise Effort'!$X$25*$B$3/($B$4*$C$2)))</f>
        <v>5.0393518518518517E-4</v>
      </c>
      <c r="U23" s="495">
        <f ca="1">IF(U$8&gt;$B$4,0,('Phase-wise Effort'!$X$25*$B$3/($B$4*$C$2)))</f>
        <v>5.0393518518518517E-4</v>
      </c>
      <c r="V23" s="495">
        <f ca="1">IF(V$8&gt;$B$4,0,('Phase-wise Effort'!$X$25*$B$3/($B$4*$C$2)))</f>
        <v>5.0393518518518517E-4</v>
      </c>
      <c r="W23" s="495">
        <f ca="1">IF(W$8&gt;$B$4,0,('Phase-wise Effort'!$X$25*$B$3/($B$4*$C$2)))</f>
        <v>5.0393518518518517E-4</v>
      </c>
      <c r="X23" s="495">
        <f ca="1">IF(X$8&gt;$B$4,0,('Phase-wise Effort'!$X$25*$B$3/($B$4*$C$2)))</f>
        <v>5.0393518518518517E-4</v>
      </c>
      <c r="Y23" s="495">
        <f ca="1">IF(Y$8&gt;$B$4,0,('Phase-wise Effort'!$X$25*$B$3/($B$4*$C$2)))</f>
        <v>5.0393518518518517E-4</v>
      </c>
      <c r="Z23" s="495">
        <f ca="1">IF(Z$8&gt;$B$4,0,('Phase-wise Effort'!$X$25*$B$3/($B$4*$C$2)))</f>
        <v>5.0393518518518517E-4</v>
      </c>
      <c r="AA23" s="495">
        <f ca="1">IF(AA$8&gt;$B$4,0,('Phase-wise Effort'!$X$25*$B$3/($B$4*$C$2)))</f>
        <v>5.0393518518518517E-4</v>
      </c>
      <c r="AB23" s="495">
        <f ca="1">IF(AB$8&gt;$B$4,0,('Phase-wise Effort'!$X$25*$B$3/($B$4*$C$2)))</f>
        <v>5.0393518518518517E-4</v>
      </c>
      <c r="AC23" s="495">
        <f ca="1">IF(AC$8&gt;$B$4,0,('Phase-wise Effort'!$X$25*$B$3/($B$4*$C$2)))</f>
        <v>5.0393518518518517E-4</v>
      </c>
      <c r="AD23" s="495">
        <f ca="1">IF(AD$8&gt;$B$4,0,('Phase-wise Effort'!$X$25*$B$3/($B$4*$C$2)))</f>
        <v>5.0393518518518517E-4</v>
      </c>
      <c r="AE23" s="495">
        <f ca="1">IF(AE$8&gt;$B$4,0,('Phase-wise Effort'!$X$25*$B$3/($B$4*$C$2)))</f>
        <v>5.0393518518518517E-4</v>
      </c>
      <c r="AF23" s="495">
        <f ca="1">IF(AF$8&gt;$B$4,0,('Phase-wise Effort'!$X$25*$B$3/($B$4*$C$2)))</f>
        <v>5.0393518518518517E-4</v>
      </c>
      <c r="AG23" s="495">
        <f ca="1">IF(AG$8&gt;$B$4,0,('Phase-wise Effort'!$X$25*$B$3/($B$4*$C$2)))</f>
        <v>5.0393518518518517E-4</v>
      </c>
      <c r="AH23" s="495">
        <f ca="1">IF(AH$8&gt;$B$4,0,('Phase-wise Effort'!$X$25*$B$3/($B$4*$C$2)))</f>
        <v>5.0393518518518517E-4</v>
      </c>
      <c r="AI23" s="495">
        <f ca="1">IF(AI$8&gt;$B$4,0,('Phase-wise Effort'!$X$25*$B$3/($B$4*$C$2)))</f>
        <v>5.0393518518518517E-4</v>
      </c>
      <c r="AJ23" s="495">
        <f ca="1">IF(AJ$8&gt;$B$4,0,('Phase-wise Effort'!$X$25*$B$3/($B$4*$C$2)))</f>
        <v>5.0393518518518517E-4</v>
      </c>
      <c r="AK23" s="495">
        <f ca="1">IF(AK$8&gt;$B$4,0,('Phase-wise Effort'!$X$25*$B$3/($B$4*$C$2)))</f>
        <v>5.0393518518518517E-4</v>
      </c>
      <c r="AL23" s="495">
        <f ca="1">IF(AL$8&gt;$B$4,0,('Phase-wise Effort'!$X$25*$B$3/($B$4*$C$2)))</f>
        <v>5.0393518518518517E-4</v>
      </c>
      <c r="AM23" s="495">
        <f ca="1">IF(AM$8&gt;$B$4,0,('Phase-wise Effort'!$X$25*$B$3/($B$4*$C$2)))</f>
        <v>5.0393518518518517E-4</v>
      </c>
      <c r="AN23" s="496">
        <f t="shared" ca="1" si="0"/>
        <v>1.8141666666666664E-2</v>
      </c>
    </row>
    <row r="24" spans="1:40" x14ac:dyDescent="0.25">
      <c r="A24" s="36"/>
      <c r="B24" s="554"/>
      <c r="C24" s="451" t="s">
        <v>277</v>
      </c>
      <c r="D24" s="72">
        <f ca="1">IF(D$8&gt;$B$4,0,('Phase-wise Effort'!$Q$25*$B$3/($B$4*$C$2)))</f>
        <v>6.2991898148148152E-4</v>
      </c>
      <c r="E24" s="72">
        <f ca="1">IF(E$8&gt;$B$4,0,('Phase-wise Effort'!$Q$25*$B$3/($B$4*$C$2)))</f>
        <v>6.2991898148148152E-4</v>
      </c>
      <c r="F24" s="72">
        <f ca="1">IF(F$8&gt;$B$4,0,('Phase-wise Effort'!$Q$25*$B$3/($B$4*$C$2)))</f>
        <v>6.2991898148148152E-4</v>
      </c>
      <c r="G24" s="72">
        <f ca="1">IF(G$8&gt;$B$4,0,('Phase-wise Effort'!$Q$25*$B$3/($B$4*$C$2)))</f>
        <v>6.2991898148148152E-4</v>
      </c>
      <c r="H24" s="72">
        <f ca="1">IF(H$8&gt;$B$4,0,('Phase-wise Effort'!$Q$25*$B$3/($B$4*$C$2)))</f>
        <v>6.2991898148148152E-4</v>
      </c>
      <c r="I24" s="72">
        <f ca="1">IF(I$8&gt;$B$4,0,('Phase-wise Effort'!$Q$25*$B$3/($B$4*$C$2)))</f>
        <v>6.2991898148148152E-4</v>
      </c>
      <c r="J24" s="72">
        <f ca="1">IF(J$8&gt;$B$4,0,('Phase-wise Effort'!$Q$25*$B$3/($B$4*$C$2)))</f>
        <v>6.2991898148148152E-4</v>
      </c>
      <c r="K24" s="72">
        <f ca="1">IF(K$8&gt;$B$4,0,('Phase-wise Effort'!$Q$25*$B$3/($B$4*$C$2)))</f>
        <v>6.2991898148148152E-4</v>
      </c>
      <c r="L24" s="72">
        <f ca="1">IF(L$8&gt;$B$4,0,('Phase-wise Effort'!$Q$25*$B$3/($B$4*$C$2)))</f>
        <v>6.2991898148148152E-4</v>
      </c>
      <c r="M24" s="72">
        <f ca="1">IF(M$8&gt;$B$4,0,('Phase-wise Effort'!$Q$25*$B$3/($B$4*$C$2)))</f>
        <v>6.2991898148148152E-4</v>
      </c>
      <c r="N24" s="72">
        <f ca="1">IF(N$8&gt;$B$4,0,('Phase-wise Effort'!$Q$25*$B$3/($B$4*$C$2)))</f>
        <v>6.2991898148148152E-4</v>
      </c>
      <c r="O24" s="72">
        <f ca="1">IF(O$8&gt;$B$4,0,('Phase-wise Effort'!$Q$25*$B$3/($B$4*$C$2)))</f>
        <v>6.2991898148148152E-4</v>
      </c>
      <c r="P24" s="72">
        <f ca="1">IF(P$8&gt;$B$4,0,('Phase-wise Effort'!$Q$25*$B$3/($B$4*$C$2)))</f>
        <v>6.2991898148148152E-4</v>
      </c>
      <c r="Q24" s="72">
        <f ca="1">IF(Q$8&gt;$B$4,0,('Phase-wise Effort'!$Q$25*$B$3/($B$4*$C$2)))</f>
        <v>6.2991898148148152E-4</v>
      </c>
      <c r="R24" s="72">
        <f ca="1">IF(R$8&gt;$B$4,0,('Phase-wise Effort'!$Q$25*$B$3/($B$4*$C$2)))</f>
        <v>6.2991898148148152E-4</v>
      </c>
      <c r="S24" s="72">
        <f ca="1">IF(S$8&gt;$B$4,0,('Phase-wise Effort'!$Q$25*$B$3/($B$4*$C$2)))</f>
        <v>6.2991898148148152E-4</v>
      </c>
      <c r="T24" s="72">
        <f ca="1">IF(T$8&gt;$B$4,0,('Phase-wise Effort'!$Q$25*$B$3/($B$4*$C$2)))</f>
        <v>6.2991898148148152E-4</v>
      </c>
      <c r="U24" s="72">
        <f ca="1">IF(U$8&gt;$B$4,0,('Phase-wise Effort'!$Q$25*$B$3/($B$4*$C$2)))</f>
        <v>6.2991898148148152E-4</v>
      </c>
      <c r="V24" s="72">
        <f ca="1">IF(V$8&gt;$B$4,0,('Phase-wise Effort'!$Q$25*$B$3/($B$4*$C$2)))</f>
        <v>6.2991898148148152E-4</v>
      </c>
      <c r="W24" s="72">
        <f ca="1">IF(W$8&gt;$B$4,0,('Phase-wise Effort'!$Q$25*$B$3/($B$4*$C$2)))</f>
        <v>6.2991898148148152E-4</v>
      </c>
      <c r="X24" s="72">
        <f ca="1">IF(X$8&gt;$B$4,0,('Phase-wise Effort'!$Q$25*$B$3/($B$4*$C$2)))</f>
        <v>6.2991898148148152E-4</v>
      </c>
      <c r="Y24" s="72">
        <f ca="1">IF(Y$8&gt;$B$4,0,('Phase-wise Effort'!$Q$25*$B$3/($B$4*$C$2)))</f>
        <v>6.2991898148148152E-4</v>
      </c>
      <c r="Z24" s="72">
        <f ca="1">IF(Z$8&gt;$B$4,0,('Phase-wise Effort'!$Q$25*$B$3/($B$4*$C$2)))</f>
        <v>6.2991898148148152E-4</v>
      </c>
      <c r="AA24" s="72">
        <f ca="1">IF(AA$8&gt;$B$4,0,('Phase-wise Effort'!$Q$25*$B$3/($B$4*$C$2)))</f>
        <v>6.2991898148148152E-4</v>
      </c>
      <c r="AB24" s="72">
        <f ca="1">IF(AB$8&gt;$B$4,0,('Phase-wise Effort'!$Q$25*$B$3/($B$4*$C$2)))</f>
        <v>6.2991898148148152E-4</v>
      </c>
      <c r="AC24" s="72">
        <f ca="1">IF(AC$8&gt;$B$4,0,('Phase-wise Effort'!$Q$25*$B$3/($B$4*$C$2)))</f>
        <v>6.2991898148148152E-4</v>
      </c>
      <c r="AD24" s="72">
        <f ca="1">IF(AD$8&gt;$B$4,0,('Phase-wise Effort'!$Q$25*$B$3/($B$4*$C$2)))</f>
        <v>6.2991898148148152E-4</v>
      </c>
      <c r="AE24" s="72">
        <f ca="1">IF(AE$8&gt;$B$4,0,('Phase-wise Effort'!$Q$25*$B$3/($B$4*$C$2)))</f>
        <v>6.2991898148148152E-4</v>
      </c>
      <c r="AF24" s="72">
        <f ca="1">IF(AF$8&gt;$B$4,0,('Phase-wise Effort'!$Q$25*$B$3/($B$4*$C$2)))</f>
        <v>6.2991898148148152E-4</v>
      </c>
      <c r="AG24" s="72">
        <f ca="1">IF(AG$8&gt;$B$4,0,('Phase-wise Effort'!$Q$25*$B$3/($B$4*$C$2)))</f>
        <v>6.2991898148148152E-4</v>
      </c>
      <c r="AH24" s="72">
        <f ca="1">IF(AH$8&gt;$B$4,0,('Phase-wise Effort'!$Q$25*$B$3/($B$4*$C$2)))</f>
        <v>6.2991898148148152E-4</v>
      </c>
      <c r="AI24" s="72">
        <f ca="1">IF(AI$8&gt;$B$4,0,('Phase-wise Effort'!$Q$25*$B$3/($B$4*$C$2)))</f>
        <v>6.2991898148148152E-4</v>
      </c>
      <c r="AJ24" s="72">
        <f ca="1">IF(AJ$8&gt;$B$4,0,('Phase-wise Effort'!$Q$25*$B$3/($B$4*$C$2)))</f>
        <v>6.2991898148148152E-4</v>
      </c>
      <c r="AK24" s="72">
        <f ca="1">IF(AK$8&gt;$B$4,0,('Phase-wise Effort'!$Q$25*$B$3/($B$4*$C$2)))</f>
        <v>6.2991898148148152E-4</v>
      </c>
      <c r="AL24" s="72">
        <f ca="1">IF(AL$8&gt;$B$4,0,('Phase-wise Effort'!$Q$25*$B$3/($B$4*$C$2)))</f>
        <v>6.2991898148148152E-4</v>
      </c>
      <c r="AM24" s="72">
        <f ca="1">IF(AM$8&gt;$B$4,0,('Phase-wise Effort'!$Q$25*$B$3/($B$4*$C$2)))</f>
        <v>6.2991898148148152E-4</v>
      </c>
      <c r="AN24" s="497">
        <f t="shared" ca="1" si="0"/>
        <v>2.2677083333333348E-2</v>
      </c>
    </row>
    <row r="25" spans="1:40" x14ac:dyDescent="0.25">
      <c r="A25" s="36"/>
      <c r="B25" s="554"/>
      <c r="C25" s="451" t="s">
        <v>278</v>
      </c>
      <c r="D25" s="72">
        <f>IF(D$8&gt;$B$4,0,('Phase-wise Effort'!$R$27*$B$3/($B$4*$C$2)))</f>
        <v>0</v>
      </c>
      <c r="E25" s="72">
        <f>IF(E$8&gt;$B$4,0,('Phase-wise Effort'!$R$27*$B$3/($B$4*$C$2)))</f>
        <v>0</v>
      </c>
      <c r="F25" s="72">
        <f>IF(F$8&gt;$B$4,0,('Phase-wise Effort'!$R$27*$B$3/($B$4*$C$2)))</f>
        <v>0</v>
      </c>
      <c r="G25" s="72">
        <f>IF(G$8&gt;$B$4,0,('Phase-wise Effort'!$R$27*$B$3/($B$4*$C$2)))</f>
        <v>0</v>
      </c>
      <c r="H25" s="72">
        <f>IF(H$8&gt;$B$4,0,('Phase-wise Effort'!$R$27*$B$3/($B$4*$C$2)))</f>
        <v>0</v>
      </c>
      <c r="I25" s="72">
        <f>IF(I$8&gt;$B$4,0,('Phase-wise Effort'!$R$27*$B$3/($B$4*$C$2)))</f>
        <v>0</v>
      </c>
      <c r="J25" s="72">
        <f>IF(J$8&gt;$B$4,0,('Phase-wise Effort'!$R$27*$B$3/($B$4*$C$2)))</f>
        <v>0</v>
      </c>
      <c r="K25" s="72">
        <f>IF(K$8&gt;$B$4,0,('Phase-wise Effort'!$R$27*$B$3/($B$4*$C$2)))</f>
        <v>0</v>
      </c>
      <c r="L25" s="72">
        <f>IF(L$8&gt;$B$4,0,('Phase-wise Effort'!$R$27*$B$3/($B$4*$C$2)))</f>
        <v>0</v>
      </c>
      <c r="M25" s="72">
        <f>IF(M$8&gt;$B$4,0,('Phase-wise Effort'!$R$27*$B$3/($B$4*$C$2)))</f>
        <v>0</v>
      </c>
      <c r="N25" s="72">
        <f>IF(N$8&gt;$B$4,0,('Phase-wise Effort'!$R$27*$B$3/($B$4*$C$2)))</f>
        <v>0</v>
      </c>
      <c r="O25" s="72">
        <f>IF(O$8&gt;$B$4,0,('Phase-wise Effort'!$R$27*$B$3/($B$4*$C$2)))</f>
        <v>0</v>
      </c>
      <c r="P25" s="72">
        <f>IF(P$8&gt;$B$4,0,('Phase-wise Effort'!$R$27*$B$3/($B$4*$C$2)))</f>
        <v>0</v>
      </c>
      <c r="Q25" s="72">
        <f>IF(Q$8&gt;$B$4,0,('Phase-wise Effort'!$R$27*$B$3/($B$4*$C$2)))</f>
        <v>0</v>
      </c>
      <c r="R25" s="72">
        <f>IF(R$8&gt;$B$4,0,('Phase-wise Effort'!$R$27*$B$3/($B$4*$C$2)))</f>
        <v>0</v>
      </c>
      <c r="S25" s="72">
        <f>IF(S$8&gt;$B$4,0,('Phase-wise Effort'!$R$27*$B$3/($B$4*$C$2)))</f>
        <v>0</v>
      </c>
      <c r="T25" s="72">
        <f>IF(T$8&gt;$B$4,0,('Phase-wise Effort'!$R$27*$B$3/($B$4*$C$2)))</f>
        <v>0</v>
      </c>
      <c r="U25" s="72">
        <f>IF(U$8&gt;$B$4,0,('Phase-wise Effort'!$R$27*$B$3/($B$4*$C$2)))</f>
        <v>0</v>
      </c>
      <c r="V25" s="72">
        <f>IF(V$8&gt;$B$4,0,('Phase-wise Effort'!$R$27*$B$3/($B$4*$C$2)))</f>
        <v>0</v>
      </c>
      <c r="W25" s="72">
        <f>IF(W$8&gt;$B$4,0,('Phase-wise Effort'!$R$27*$B$3/($B$4*$C$2)))</f>
        <v>0</v>
      </c>
      <c r="X25" s="72">
        <f>IF(X$8&gt;$B$4,0,('Phase-wise Effort'!$R$27*$B$3/($B$4*$C$2)))</f>
        <v>0</v>
      </c>
      <c r="Y25" s="72">
        <f>IF(Y$8&gt;$B$4,0,('Phase-wise Effort'!$R$27*$B$3/($B$4*$C$2)))</f>
        <v>0</v>
      </c>
      <c r="Z25" s="72">
        <f>IF(Z$8&gt;$B$4,0,('Phase-wise Effort'!$R$27*$B$3/($B$4*$C$2)))</f>
        <v>0</v>
      </c>
      <c r="AA25" s="72">
        <f>IF(AA$8&gt;$B$4,0,('Phase-wise Effort'!$R$27*$B$3/($B$4*$C$2)))</f>
        <v>0</v>
      </c>
      <c r="AB25" s="72">
        <f>IF(AB$8&gt;$B$4,0,('Phase-wise Effort'!$R$27*$B$3/($B$4*$C$2)))</f>
        <v>0</v>
      </c>
      <c r="AC25" s="72">
        <f>IF(AC$8&gt;$B$4,0,('Phase-wise Effort'!$R$27*$B$3/($B$4*$C$2)))</f>
        <v>0</v>
      </c>
      <c r="AD25" s="72">
        <f>IF(AD$8&gt;$B$4,0,('Phase-wise Effort'!$R$27*$B$3/($B$4*$C$2)))</f>
        <v>0</v>
      </c>
      <c r="AE25" s="72">
        <f>IF(AE$8&gt;$B$4,0,('Phase-wise Effort'!$R$27*$B$3/($B$4*$C$2)))</f>
        <v>0</v>
      </c>
      <c r="AF25" s="72">
        <f>IF(AF$8&gt;$B$4,0,('Phase-wise Effort'!$R$27*$B$3/($B$4*$C$2)))</f>
        <v>0</v>
      </c>
      <c r="AG25" s="72">
        <f>IF(AG$8&gt;$B$4,0,('Phase-wise Effort'!$R$27*$B$3/($B$4*$C$2)))</f>
        <v>0</v>
      </c>
      <c r="AH25" s="72">
        <f>IF(AH$8&gt;$B$4,0,('Phase-wise Effort'!$R$27*$B$3/($B$4*$C$2)))</f>
        <v>0</v>
      </c>
      <c r="AI25" s="72">
        <f>IF(AI$8&gt;$B$4,0,('Phase-wise Effort'!$R$27*$B$3/($B$4*$C$2)))</f>
        <v>0</v>
      </c>
      <c r="AJ25" s="72">
        <f>IF(AJ$8&gt;$B$4,0,('Phase-wise Effort'!$R$27*$B$3/($B$4*$C$2)))</f>
        <v>0</v>
      </c>
      <c r="AK25" s="72">
        <f>IF(AK$8&gt;$B$4,0,('Phase-wise Effort'!$R$27*$B$3/($B$4*$C$2)))</f>
        <v>0</v>
      </c>
      <c r="AL25" s="72">
        <f>IF(AL$8&gt;$B$4,0,('Phase-wise Effort'!$R$27*$B$3/($B$4*$C$2)))</f>
        <v>0</v>
      </c>
      <c r="AM25" s="72">
        <f>IF(AM$8&gt;$B$4,0,('Phase-wise Effort'!$R$27*$B$3/($B$4*$C$2)))</f>
        <v>0</v>
      </c>
      <c r="AN25" s="497">
        <f t="shared" si="0"/>
        <v>0</v>
      </c>
    </row>
    <row r="26" spans="1:40" x14ac:dyDescent="0.25">
      <c r="A26" s="36"/>
      <c r="B26" s="554"/>
      <c r="C26" s="451" t="s">
        <v>279</v>
      </c>
      <c r="D26" s="72">
        <f ca="1">IF(D$8&gt;$B$4,0,('Phase-wise Effort'!$R$28*$B$3/($B$4*$C$2)))</f>
        <v>1.0834606481481483E-3</v>
      </c>
      <c r="E26" s="72">
        <f ca="1">IF(E$8&gt;$B$4,0,('Phase-wise Effort'!$R$28*$B$3/($B$4*$C$2)))</f>
        <v>1.0834606481481483E-3</v>
      </c>
      <c r="F26" s="72">
        <f ca="1">IF(F$8&gt;$B$4,0,('Phase-wise Effort'!$R$28*$B$3/($B$4*$C$2)))</f>
        <v>1.0834606481481483E-3</v>
      </c>
      <c r="G26" s="72">
        <f ca="1">IF(G$8&gt;$B$4,0,('Phase-wise Effort'!$R$28*$B$3/($B$4*$C$2)))</f>
        <v>1.0834606481481483E-3</v>
      </c>
      <c r="H26" s="72">
        <f ca="1">IF(H$8&gt;$B$4,0,('Phase-wise Effort'!$R$28*$B$3/($B$4*$C$2)))</f>
        <v>1.0834606481481483E-3</v>
      </c>
      <c r="I26" s="72">
        <f ca="1">IF(I$8&gt;$B$4,0,('Phase-wise Effort'!$R$28*$B$3/($B$4*$C$2)))</f>
        <v>1.0834606481481483E-3</v>
      </c>
      <c r="J26" s="72">
        <f ca="1">IF(J$8&gt;$B$4,0,('Phase-wise Effort'!$R$28*$B$3/($B$4*$C$2)))</f>
        <v>1.0834606481481483E-3</v>
      </c>
      <c r="K26" s="72">
        <f ca="1">IF(K$8&gt;$B$4,0,('Phase-wise Effort'!$R$28*$B$3/($B$4*$C$2)))</f>
        <v>1.0834606481481483E-3</v>
      </c>
      <c r="L26" s="72">
        <f ca="1">IF(L$8&gt;$B$4,0,('Phase-wise Effort'!$R$28*$B$3/($B$4*$C$2)))</f>
        <v>1.0834606481481483E-3</v>
      </c>
      <c r="M26" s="72">
        <f ca="1">IF(M$8&gt;$B$4,0,('Phase-wise Effort'!$R$28*$B$3/($B$4*$C$2)))</f>
        <v>1.0834606481481483E-3</v>
      </c>
      <c r="N26" s="72">
        <f ca="1">IF(N$8&gt;$B$4,0,('Phase-wise Effort'!$R$28*$B$3/($B$4*$C$2)))</f>
        <v>1.0834606481481483E-3</v>
      </c>
      <c r="O26" s="72">
        <f ca="1">IF(O$8&gt;$B$4,0,('Phase-wise Effort'!$R$28*$B$3/($B$4*$C$2)))</f>
        <v>1.0834606481481483E-3</v>
      </c>
      <c r="P26" s="72">
        <f ca="1">IF(P$8&gt;$B$4,0,('Phase-wise Effort'!$R$28*$B$3/($B$4*$C$2)))</f>
        <v>1.0834606481481483E-3</v>
      </c>
      <c r="Q26" s="72">
        <f ca="1">IF(Q$8&gt;$B$4,0,('Phase-wise Effort'!$R$28*$B$3/($B$4*$C$2)))</f>
        <v>1.0834606481481483E-3</v>
      </c>
      <c r="R26" s="72">
        <f ca="1">IF(R$8&gt;$B$4,0,('Phase-wise Effort'!$R$28*$B$3/($B$4*$C$2)))</f>
        <v>1.0834606481481483E-3</v>
      </c>
      <c r="S26" s="72">
        <f ca="1">IF(S$8&gt;$B$4,0,('Phase-wise Effort'!$R$28*$B$3/($B$4*$C$2)))</f>
        <v>1.0834606481481483E-3</v>
      </c>
      <c r="T26" s="72">
        <f ca="1">IF(T$8&gt;$B$4,0,('Phase-wise Effort'!$R$28*$B$3/($B$4*$C$2)))</f>
        <v>1.0834606481481483E-3</v>
      </c>
      <c r="U26" s="72">
        <f ca="1">IF(U$8&gt;$B$4,0,('Phase-wise Effort'!$R$28*$B$3/($B$4*$C$2)))</f>
        <v>1.0834606481481483E-3</v>
      </c>
      <c r="V26" s="72">
        <f ca="1">IF(V$8&gt;$B$4,0,('Phase-wise Effort'!$R$28*$B$3/($B$4*$C$2)))</f>
        <v>1.0834606481481483E-3</v>
      </c>
      <c r="W26" s="72">
        <f ca="1">IF(W$8&gt;$B$4,0,('Phase-wise Effort'!$R$28*$B$3/($B$4*$C$2)))</f>
        <v>1.0834606481481483E-3</v>
      </c>
      <c r="X26" s="72">
        <f ca="1">IF(X$8&gt;$B$4,0,('Phase-wise Effort'!$R$28*$B$3/($B$4*$C$2)))</f>
        <v>1.0834606481481483E-3</v>
      </c>
      <c r="Y26" s="72">
        <f ca="1">IF(Y$8&gt;$B$4,0,('Phase-wise Effort'!$R$28*$B$3/($B$4*$C$2)))</f>
        <v>1.0834606481481483E-3</v>
      </c>
      <c r="Z26" s="72">
        <f ca="1">IF(Z$8&gt;$B$4,0,('Phase-wise Effort'!$R$28*$B$3/($B$4*$C$2)))</f>
        <v>1.0834606481481483E-3</v>
      </c>
      <c r="AA26" s="72">
        <f ca="1">IF(AA$8&gt;$B$4,0,('Phase-wise Effort'!$R$28*$B$3/($B$4*$C$2)))</f>
        <v>1.0834606481481483E-3</v>
      </c>
      <c r="AB26" s="72">
        <f ca="1">IF(AB$8&gt;$B$4,0,('Phase-wise Effort'!$R$28*$B$3/($B$4*$C$2)))</f>
        <v>1.0834606481481483E-3</v>
      </c>
      <c r="AC26" s="72">
        <f ca="1">IF(AC$8&gt;$B$4,0,('Phase-wise Effort'!$R$28*$B$3/($B$4*$C$2)))</f>
        <v>1.0834606481481483E-3</v>
      </c>
      <c r="AD26" s="72">
        <f ca="1">IF(AD$8&gt;$B$4,0,('Phase-wise Effort'!$R$28*$B$3/($B$4*$C$2)))</f>
        <v>1.0834606481481483E-3</v>
      </c>
      <c r="AE26" s="72">
        <f ca="1">IF(AE$8&gt;$B$4,0,('Phase-wise Effort'!$R$28*$B$3/($B$4*$C$2)))</f>
        <v>1.0834606481481483E-3</v>
      </c>
      <c r="AF26" s="72">
        <f ca="1">IF(AF$8&gt;$B$4,0,('Phase-wise Effort'!$R$28*$B$3/($B$4*$C$2)))</f>
        <v>1.0834606481481483E-3</v>
      </c>
      <c r="AG26" s="72">
        <f ca="1">IF(AG$8&gt;$B$4,0,('Phase-wise Effort'!$R$28*$B$3/($B$4*$C$2)))</f>
        <v>1.0834606481481483E-3</v>
      </c>
      <c r="AH26" s="72">
        <f ca="1">IF(AH$8&gt;$B$4,0,('Phase-wise Effort'!$R$28*$B$3/($B$4*$C$2)))</f>
        <v>1.0834606481481483E-3</v>
      </c>
      <c r="AI26" s="72">
        <f ca="1">IF(AI$8&gt;$B$4,0,('Phase-wise Effort'!$R$28*$B$3/($B$4*$C$2)))</f>
        <v>1.0834606481481483E-3</v>
      </c>
      <c r="AJ26" s="72">
        <f ca="1">IF(AJ$8&gt;$B$4,0,('Phase-wise Effort'!$R$28*$B$3/($B$4*$C$2)))</f>
        <v>1.0834606481481483E-3</v>
      </c>
      <c r="AK26" s="72">
        <f ca="1">IF(AK$8&gt;$B$4,0,('Phase-wise Effort'!$R$28*$B$3/($B$4*$C$2)))</f>
        <v>1.0834606481481483E-3</v>
      </c>
      <c r="AL26" s="72">
        <f ca="1">IF(AL$8&gt;$B$4,0,('Phase-wise Effort'!$R$28*$B$3/($B$4*$C$2)))</f>
        <v>1.0834606481481483E-3</v>
      </c>
      <c r="AM26" s="72">
        <f ca="1">IF(AM$8&gt;$B$4,0,('Phase-wise Effort'!$R$28*$B$3/($B$4*$C$2)))</f>
        <v>1.0834606481481483E-3</v>
      </c>
      <c r="AN26" s="497">
        <f t="shared" ca="1" si="0"/>
        <v>3.9004583333333322E-2</v>
      </c>
    </row>
    <row r="27" spans="1:40" x14ac:dyDescent="0.25">
      <c r="A27" s="36"/>
      <c r="B27" s="554"/>
      <c r="C27" s="451" t="s">
        <v>280</v>
      </c>
      <c r="D27" s="72">
        <f>IF(D$8&gt;$B$4,0,('Phase-wise Effort'!$R$29*$B$3/($B$4*$C$2)))</f>
        <v>0</v>
      </c>
      <c r="E27" s="72">
        <f>IF(E$8&gt;$B$4,0,('Phase-wise Effort'!$R$29*$B$3/($B$4*$C$2)))</f>
        <v>0</v>
      </c>
      <c r="F27" s="72">
        <f>IF(F$8&gt;$B$4,0,('Phase-wise Effort'!$R$29*$B$3/($B$4*$C$2)))</f>
        <v>0</v>
      </c>
      <c r="G27" s="72">
        <f>IF(G$8&gt;$B$4,0,('Phase-wise Effort'!$R$29*$B$3/($B$4*$C$2)))</f>
        <v>0</v>
      </c>
      <c r="H27" s="72">
        <f>IF(H$8&gt;$B$4,0,('Phase-wise Effort'!$R$29*$B$3/($B$4*$C$2)))</f>
        <v>0</v>
      </c>
      <c r="I27" s="72">
        <f>IF(I$8&gt;$B$4,0,('Phase-wise Effort'!$R$29*$B$3/($B$4*$C$2)))</f>
        <v>0</v>
      </c>
      <c r="J27" s="72">
        <f>IF(J$8&gt;$B$4,0,('Phase-wise Effort'!$R$29*$B$3/($B$4*$C$2)))</f>
        <v>0</v>
      </c>
      <c r="K27" s="72">
        <f>IF(K$8&gt;$B$4,0,('Phase-wise Effort'!$R$29*$B$3/($B$4*$C$2)))</f>
        <v>0</v>
      </c>
      <c r="L27" s="72">
        <f>IF(L$8&gt;$B$4,0,('Phase-wise Effort'!$R$29*$B$3/($B$4*$C$2)))</f>
        <v>0</v>
      </c>
      <c r="M27" s="72">
        <f>IF(M$8&gt;$B$4,0,('Phase-wise Effort'!$R$29*$B$3/($B$4*$C$2)))</f>
        <v>0</v>
      </c>
      <c r="N27" s="72">
        <f>IF(N$8&gt;$B$4,0,('Phase-wise Effort'!$R$29*$B$3/($B$4*$C$2)))</f>
        <v>0</v>
      </c>
      <c r="O27" s="72">
        <f>IF(O$8&gt;$B$4,0,('Phase-wise Effort'!$R$29*$B$3/($B$4*$C$2)))</f>
        <v>0</v>
      </c>
      <c r="P27" s="72">
        <f>IF(P$8&gt;$B$4,0,('Phase-wise Effort'!$R$29*$B$3/($B$4*$C$2)))</f>
        <v>0</v>
      </c>
      <c r="Q27" s="72">
        <f>IF(Q$8&gt;$B$4,0,('Phase-wise Effort'!$R$29*$B$3/($B$4*$C$2)))</f>
        <v>0</v>
      </c>
      <c r="R27" s="72">
        <f>IF(R$8&gt;$B$4,0,('Phase-wise Effort'!$R$29*$B$3/($B$4*$C$2)))</f>
        <v>0</v>
      </c>
      <c r="S27" s="72">
        <f>IF(S$8&gt;$B$4,0,('Phase-wise Effort'!$R$29*$B$3/($B$4*$C$2)))</f>
        <v>0</v>
      </c>
      <c r="T27" s="72">
        <f>IF(T$8&gt;$B$4,0,('Phase-wise Effort'!$R$29*$B$3/($B$4*$C$2)))</f>
        <v>0</v>
      </c>
      <c r="U27" s="72">
        <f>IF(U$8&gt;$B$4,0,('Phase-wise Effort'!$R$29*$B$3/($B$4*$C$2)))</f>
        <v>0</v>
      </c>
      <c r="V27" s="72">
        <f>IF(V$8&gt;$B$4,0,('Phase-wise Effort'!$R$29*$B$3/($B$4*$C$2)))</f>
        <v>0</v>
      </c>
      <c r="W27" s="72">
        <f>IF(W$8&gt;$B$4,0,('Phase-wise Effort'!$R$29*$B$3/($B$4*$C$2)))</f>
        <v>0</v>
      </c>
      <c r="X27" s="72">
        <f>IF(X$8&gt;$B$4,0,('Phase-wise Effort'!$R$29*$B$3/($B$4*$C$2)))</f>
        <v>0</v>
      </c>
      <c r="Y27" s="72">
        <f>IF(Y$8&gt;$B$4,0,('Phase-wise Effort'!$R$29*$B$3/($B$4*$C$2)))</f>
        <v>0</v>
      </c>
      <c r="Z27" s="72">
        <f>IF(Z$8&gt;$B$4,0,('Phase-wise Effort'!$R$29*$B$3/($B$4*$C$2)))</f>
        <v>0</v>
      </c>
      <c r="AA27" s="72">
        <f>IF(AA$8&gt;$B$4,0,('Phase-wise Effort'!$R$29*$B$3/($B$4*$C$2)))</f>
        <v>0</v>
      </c>
      <c r="AB27" s="72">
        <f>IF(AB$8&gt;$B$4,0,('Phase-wise Effort'!$R$29*$B$3/($B$4*$C$2)))</f>
        <v>0</v>
      </c>
      <c r="AC27" s="72">
        <f>IF(AC$8&gt;$B$4,0,('Phase-wise Effort'!$R$29*$B$3/($B$4*$C$2)))</f>
        <v>0</v>
      </c>
      <c r="AD27" s="72">
        <f>IF(AD$8&gt;$B$4,0,('Phase-wise Effort'!$R$29*$B$3/($B$4*$C$2)))</f>
        <v>0</v>
      </c>
      <c r="AE27" s="72">
        <f>IF(AE$8&gt;$B$4,0,('Phase-wise Effort'!$R$29*$B$3/($B$4*$C$2)))</f>
        <v>0</v>
      </c>
      <c r="AF27" s="72">
        <f>IF(AF$8&gt;$B$4,0,('Phase-wise Effort'!$R$29*$B$3/($B$4*$C$2)))</f>
        <v>0</v>
      </c>
      <c r="AG27" s="72">
        <f>IF(AG$8&gt;$B$4,0,('Phase-wise Effort'!$R$29*$B$3/($B$4*$C$2)))</f>
        <v>0</v>
      </c>
      <c r="AH27" s="72">
        <f>IF(AH$8&gt;$B$4,0,('Phase-wise Effort'!$R$29*$B$3/($B$4*$C$2)))</f>
        <v>0</v>
      </c>
      <c r="AI27" s="72">
        <f>IF(AI$8&gt;$B$4,0,('Phase-wise Effort'!$R$29*$B$3/($B$4*$C$2)))</f>
        <v>0</v>
      </c>
      <c r="AJ27" s="72">
        <f>IF(AJ$8&gt;$B$4,0,('Phase-wise Effort'!$R$29*$B$3/($B$4*$C$2)))</f>
        <v>0</v>
      </c>
      <c r="AK27" s="72">
        <f>IF(AK$8&gt;$B$4,0,('Phase-wise Effort'!$R$29*$B$3/($B$4*$C$2)))</f>
        <v>0</v>
      </c>
      <c r="AL27" s="72">
        <f>IF(AL$8&gt;$B$4,0,('Phase-wise Effort'!$R$29*$B$3/($B$4*$C$2)))</f>
        <v>0</v>
      </c>
      <c r="AM27" s="72">
        <f>IF(AM$8&gt;$B$4,0,('Phase-wise Effort'!$R$29*$B$3/($B$4*$C$2)))</f>
        <v>0</v>
      </c>
      <c r="AN27" s="497">
        <f t="shared" si="0"/>
        <v>0</v>
      </c>
    </row>
    <row r="28" spans="1:40" x14ac:dyDescent="0.25">
      <c r="A28" s="36"/>
      <c r="B28" s="554"/>
      <c r="C28" s="451" t="s">
        <v>281</v>
      </c>
      <c r="D28" s="72">
        <f>IF(D$8&gt;$B$4,0,('Phase-wise Effort'!$R$30*$B$3/($B$4*$C$2)))</f>
        <v>0</v>
      </c>
      <c r="E28" s="72">
        <f>IF(E$8&gt;$B$4,0,('Phase-wise Effort'!$R$30*$B$3/($B$4*$C$2)))</f>
        <v>0</v>
      </c>
      <c r="F28" s="72">
        <f>IF(F$8&gt;$B$4,0,('Phase-wise Effort'!$R$30*$B$3/($B$4*$C$2)))</f>
        <v>0</v>
      </c>
      <c r="G28" s="72">
        <f>IF(G$8&gt;$B$4,0,('Phase-wise Effort'!$R$30*$B$3/($B$4*$C$2)))</f>
        <v>0</v>
      </c>
      <c r="H28" s="72">
        <f>IF(H$8&gt;$B$4,0,('Phase-wise Effort'!$R$30*$B$3/($B$4*$C$2)))</f>
        <v>0</v>
      </c>
      <c r="I28" s="72">
        <f>IF(I$8&gt;$B$4,0,('Phase-wise Effort'!$R$30*$B$3/($B$4*$C$2)))</f>
        <v>0</v>
      </c>
      <c r="J28" s="72">
        <f>IF(J$8&gt;$B$4,0,('Phase-wise Effort'!$R$30*$B$3/($B$4*$C$2)))</f>
        <v>0</v>
      </c>
      <c r="K28" s="72">
        <f>IF(K$8&gt;$B$4,0,('Phase-wise Effort'!$R$30*$B$3/($B$4*$C$2)))</f>
        <v>0</v>
      </c>
      <c r="L28" s="72">
        <f>IF(L$8&gt;$B$4,0,('Phase-wise Effort'!$R$30*$B$3/($B$4*$C$2)))</f>
        <v>0</v>
      </c>
      <c r="M28" s="72">
        <f>IF(M$8&gt;$B$4,0,('Phase-wise Effort'!$R$30*$B$3/($B$4*$C$2)))</f>
        <v>0</v>
      </c>
      <c r="N28" s="72">
        <f>IF(N$8&gt;$B$4,0,('Phase-wise Effort'!$R$30*$B$3/($B$4*$C$2)))</f>
        <v>0</v>
      </c>
      <c r="O28" s="72">
        <f>IF(O$8&gt;$B$4,0,('Phase-wise Effort'!$R$30*$B$3/($B$4*$C$2)))</f>
        <v>0</v>
      </c>
      <c r="P28" s="72">
        <f>IF(P$8&gt;$B$4,0,('Phase-wise Effort'!$R$30*$B$3/($B$4*$C$2)))</f>
        <v>0</v>
      </c>
      <c r="Q28" s="72">
        <f>IF(Q$8&gt;$B$4,0,('Phase-wise Effort'!$R$30*$B$3/($B$4*$C$2)))</f>
        <v>0</v>
      </c>
      <c r="R28" s="72">
        <f>IF(R$8&gt;$B$4,0,('Phase-wise Effort'!$R$30*$B$3/($B$4*$C$2)))</f>
        <v>0</v>
      </c>
      <c r="S28" s="72">
        <f>IF(S$8&gt;$B$4,0,('Phase-wise Effort'!$R$30*$B$3/($B$4*$C$2)))</f>
        <v>0</v>
      </c>
      <c r="T28" s="72">
        <f>IF(T$8&gt;$B$4,0,('Phase-wise Effort'!$R$30*$B$3/($B$4*$C$2)))</f>
        <v>0</v>
      </c>
      <c r="U28" s="72">
        <f>IF(U$8&gt;$B$4,0,('Phase-wise Effort'!$R$30*$B$3/($B$4*$C$2)))</f>
        <v>0</v>
      </c>
      <c r="V28" s="72">
        <f>IF(V$8&gt;$B$4,0,('Phase-wise Effort'!$R$30*$B$3/($B$4*$C$2)))</f>
        <v>0</v>
      </c>
      <c r="W28" s="72">
        <f>IF(W$8&gt;$B$4,0,('Phase-wise Effort'!$R$30*$B$3/($B$4*$C$2)))</f>
        <v>0</v>
      </c>
      <c r="X28" s="72">
        <f>IF(X$8&gt;$B$4,0,('Phase-wise Effort'!$R$30*$B$3/($B$4*$C$2)))</f>
        <v>0</v>
      </c>
      <c r="Y28" s="72">
        <f>IF(Y$8&gt;$B$4,0,('Phase-wise Effort'!$R$30*$B$3/($B$4*$C$2)))</f>
        <v>0</v>
      </c>
      <c r="Z28" s="72">
        <f>IF(Z$8&gt;$B$4,0,('Phase-wise Effort'!$R$30*$B$3/($B$4*$C$2)))</f>
        <v>0</v>
      </c>
      <c r="AA28" s="72">
        <f>IF(AA$8&gt;$B$4,0,('Phase-wise Effort'!$R$30*$B$3/($B$4*$C$2)))</f>
        <v>0</v>
      </c>
      <c r="AB28" s="72">
        <f>IF(AB$8&gt;$B$4,0,('Phase-wise Effort'!$R$30*$B$3/($B$4*$C$2)))</f>
        <v>0</v>
      </c>
      <c r="AC28" s="72">
        <f>IF(AC$8&gt;$B$4,0,('Phase-wise Effort'!$R$30*$B$3/($B$4*$C$2)))</f>
        <v>0</v>
      </c>
      <c r="AD28" s="72">
        <f>IF(AD$8&gt;$B$4,0,('Phase-wise Effort'!$R$30*$B$3/($B$4*$C$2)))</f>
        <v>0</v>
      </c>
      <c r="AE28" s="72">
        <f>IF(AE$8&gt;$B$4,0,('Phase-wise Effort'!$R$30*$B$3/($B$4*$C$2)))</f>
        <v>0</v>
      </c>
      <c r="AF28" s="72">
        <f>IF(AF$8&gt;$B$4,0,('Phase-wise Effort'!$R$30*$B$3/($B$4*$C$2)))</f>
        <v>0</v>
      </c>
      <c r="AG28" s="72">
        <f>IF(AG$8&gt;$B$4,0,('Phase-wise Effort'!$R$30*$B$3/($B$4*$C$2)))</f>
        <v>0</v>
      </c>
      <c r="AH28" s="72">
        <f>IF(AH$8&gt;$B$4,0,('Phase-wise Effort'!$R$30*$B$3/($B$4*$C$2)))</f>
        <v>0</v>
      </c>
      <c r="AI28" s="72">
        <f>IF(AI$8&gt;$B$4,0,('Phase-wise Effort'!$R$30*$B$3/($B$4*$C$2)))</f>
        <v>0</v>
      </c>
      <c r="AJ28" s="72">
        <f>IF(AJ$8&gt;$B$4,0,('Phase-wise Effort'!$R$30*$B$3/($B$4*$C$2)))</f>
        <v>0</v>
      </c>
      <c r="AK28" s="72">
        <f>IF(AK$8&gt;$B$4,0,('Phase-wise Effort'!$R$30*$B$3/($B$4*$C$2)))</f>
        <v>0</v>
      </c>
      <c r="AL28" s="72">
        <f>IF(AL$8&gt;$B$4,0,('Phase-wise Effort'!$R$30*$B$3/($B$4*$C$2)))</f>
        <v>0</v>
      </c>
      <c r="AM28" s="72">
        <f>IF(AM$8&gt;$B$4,0,('Phase-wise Effort'!$R$30*$B$3/($B$4*$C$2)))</f>
        <v>0</v>
      </c>
      <c r="AN28" s="497">
        <f t="shared" si="0"/>
        <v>0</v>
      </c>
    </row>
    <row r="29" spans="1:40" x14ac:dyDescent="0.25">
      <c r="A29" s="36"/>
      <c r="B29" s="554"/>
      <c r="C29" s="451" t="s">
        <v>282</v>
      </c>
      <c r="D29" s="72">
        <f>IF(D$8&gt;$B$4,0,('Phase-wise Effort'!$S$27*$B$3/($B$4*$C$2)))</f>
        <v>0</v>
      </c>
      <c r="E29" s="72">
        <f>IF(E$8&gt;$B$4,0,('Phase-wise Effort'!$S$27*$B$3/($B$4*$C$2)))</f>
        <v>0</v>
      </c>
      <c r="F29" s="72">
        <f>IF(F$8&gt;$B$4,0,('Phase-wise Effort'!$S$27*$B$3/($B$4*$C$2)))</f>
        <v>0</v>
      </c>
      <c r="G29" s="72">
        <f>IF(G$8&gt;$B$4,0,('Phase-wise Effort'!$S$27*$B$3/($B$4*$C$2)))</f>
        <v>0</v>
      </c>
      <c r="H29" s="72">
        <f>IF(H$8&gt;$B$4,0,('Phase-wise Effort'!$S$27*$B$3/($B$4*$C$2)))</f>
        <v>0</v>
      </c>
      <c r="I29" s="72">
        <f>IF(I$8&gt;$B$4,0,('Phase-wise Effort'!$S$27*$B$3/($B$4*$C$2)))</f>
        <v>0</v>
      </c>
      <c r="J29" s="72">
        <f>IF(J$8&gt;$B$4,0,('Phase-wise Effort'!$S$27*$B$3/($B$4*$C$2)))</f>
        <v>0</v>
      </c>
      <c r="K29" s="72">
        <f>IF(K$8&gt;$B$4,0,('Phase-wise Effort'!$S$27*$B$3/($B$4*$C$2)))</f>
        <v>0</v>
      </c>
      <c r="L29" s="72">
        <f>IF(L$8&gt;$B$4,0,('Phase-wise Effort'!$S$27*$B$3/($B$4*$C$2)))</f>
        <v>0</v>
      </c>
      <c r="M29" s="72">
        <f>IF(M$8&gt;$B$4,0,('Phase-wise Effort'!$S$27*$B$3/($B$4*$C$2)))</f>
        <v>0</v>
      </c>
      <c r="N29" s="72">
        <f>IF(N$8&gt;$B$4,0,('Phase-wise Effort'!$S$27*$B$3/($B$4*$C$2)))</f>
        <v>0</v>
      </c>
      <c r="O29" s="72">
        <f>IF(O$8&gt;$B$4,0,('Phase-wise Effort'!$S$27*$B$3/($B$4*$C$2)))</f>
        <v>0</v>
      </c>
      <c r="P29" s="72">
        <f>IF(P$8&gt;$B$4,0,('Phase-wise Effort'!$S$27*$B$3/($B$4*$C$2)))</f>
        <v>0</v>
      </c>
      <c r="Q29" s="72">
        <f>IF(Q$8&gt;$B$4,0,('Phase-wise Effort'!$S$27*$B$3/($B$4*$C$2)))</f>
        <v>0</v>
      </c>
      <c r="R29" s="72">
        <f>IF(R$8&gt;$B$4,0,('Phase-wise Effort'!$S$27*$B$3/($B$4*$C$2)))</f>
        <v>0</v>
      </c>
      <c r="S29" s="72">
        <f>IF(S$8&gt;$B$4,0,('Phase-wise Effort'!$S$27*$B$3/($B$4*$C$2)))</f>
        <v>0</v>
      </c>
      <c r="T29" s="72">
        <f>IF(T$8&gt;$B$4,0,('Phase-wise Effort'!$S$27*$B$3/($B$4*$C$2)))</f>
        <v>0</v>
      </c>
      <c r="U29" s="72">
        <f>IF(U$8&gt;$B$4,0,('Phase-wise Effort'!$S$27*$B$3/($B$4*$C$2)))</f>
        <v>0</v>
      </c>
      <c r="V29" s="72">
        <f>IF(V$8&gt;$B$4,0,('Phase-wise Effort'!$S$27*$B$3/($B$4*$C$2)))</f>
        <v>0</v>
      </c>
      <c r="W29" s="72">
        <f>IF(W$8&gt;$B$4,0,('Phase-wise Effort'!$S$27*$B$3/($B$4*$C$2)))</f>
        <v>0</v>
      </c>
      <c r="X29" s="72">
        <f>IF(X$8&gt;$B$4,0,('Phase-wise Effort'!$S$27*$B$3/($B$4*$C$2)))</f>
        <v>0</v>
      </c>
      <c r="Y29" s="72">
        <f>IF(Y$8&gt;$B$4,0,('Phase-wise Effort'!$S$27*$B$3/($B$4*$C$2)))</f>
        <v>0</v>
      </c>
      <c r="Z29" s="72">
        <f>IF(Z$8&gt;$B$4,0,('Phase-wise Effort'!$S$27*$B$3/($B$4*$C$2)))</f>
        <v>0</v>
      </c>
      <c r="AA29" s="72">
        <f>IF(AA$8&gt;$B$4,0,('Phase-wise Effort'!$S$27*$B$3/($B$4*$C$2)))</f>
        <v>0</v>
      </c>
      <c r="AB29" s="72">
        <f>IF(AB$8&gt;$B$4,0,('Phase-wise Effort'!$S$27*$B$3/($B$4*$C$2)))</f>
        <v>0</v>
      </c>
      <c r="AC29" s="72">
        <f>IF(AC$8&gt;$B$4,0,('Phase-wise Effort'!$S$27*$B$3/($B$4*$C$2)))</f>
        <v>0</v>
      </c>
      <c r="AD29" s="72">
        <f>IF(AD$8&gt;$B$4,0,('Phase-wise Effort'!$S$27*$B$3/($B$4*$C$2)))</f>
        <v>0</v>
      </c>
      <c r="AE29" s="72">
        <f>IF(AE$8&gt;$B$4,0,('Phase-wise Effort'!$S$27*$B$3/($B$4*$C$2)))</f>
        <v>0</v>
      </c>
      <c r="AF29" s="72">
        <f>IF(AF$8&gt;$B$4,0,('Phase-wise Effort'!$S$27*$B$3/($B$4*$C$2)))</f>
        <v>0</v>
      </c>
      <c r="AG29" s="72">
        <f>IF(AG$8&gt;$B$4,0,('Phase-wise Effort'!$S$27*$B$3/($B$4*$C$2)))</f>
        <v>0</v>
      </c>
      <c r="AH29" s="72">
        <f>IF(AH$8&gt;$B$4,0,('Phase-wise Effort'!$S$27*$B$3/($B$4*$C$2)))</f>
        <v>0</v>
      </c>
      <c r="AI29" s="72">
        <f>IF(AI$8&gt;$B$4,0,('Phase-wise Effort'!$S$27*$B$3/($B$4*$C$2)))</f>
        <v>0</v>
      </c>
      <c r="AJ29" s="72">
        <f>IF(AJ$8&gt;$B$4,0,('Phase-wise Effort'!$S$27*$B$3/($B$4*$C$2)))</f>
        <v>0</v>
      </c>
      <c r="AK29" s="72">
        <f>IF(AK$8&gt;$B$4,0,('Phase-wise Effort'!$S$27*$B$3/($B$4*$C$2)))</f>
        <v>0</v>
      </c>
      <c r="AL29" s="72">
        <f>IF(AL$8&gt;$B$4,0,('Phase-wise Effort'!$S$27*$B$3/($B$4*$C$2)))</f>
        <v>0</v>
      </c>
      <c r="AM29" s="72">
        <f>IF(AM$8&gt;$B$4,0,('Phase-wise Effort'!$S$27*$B$3/($B$4*$C$2)))</f>
        <v>0</v>
      </c>
      <c r="AN29" s="497">
        <f t="shared" si="0"/>
        <v>0</v>
      </c>
    </row>
    <row r="30" spans="1:40" x14ac:dyDescent="0.25">
      <c r="A30" s="36"/>
      <c r="B30" s="554"/>
      <c r="C30" s="451" t="s">
        <v>283</v>
      </c>
      <c r="D30" s="72">
        <f ca="1">IF(D$8&gt;$B$4,0,('Phase-wise Effort'!$S$28*$B$3/($B$4*$C$2)))</f>
        <v>2.0409375000000002E-3</v>
      </c>
      <c r="E30" s="72">
        <f ca="1">IF(E$8&gt;$B$4,0,('Phase-wise Effort'!$S$28*$B$3/($B$4*$C$2)))</f>
        <v>2.0409375000000002E-3</v>
      </c>
      <c r="F30" s="72">
        <f ca="1">IF(F$8&gt;$B$4,0,('Phase-wise Effort'!$S$28*$B$3/($B$4*$C$2)))</f>
        <v>2.0409375000000002E-3</v>
      </c>
      <c r="G30" s="72">
        <f ca="1">IF(G$8&gt;$B$4,0,('Phase-wise Effort'!$S$28*$B$3/($B$4*$C$2)))</f>
        <v>2.0409375000000002E-3</v>
      </c>
      <c r="H30" s="72">
        <f ca="1">IF(H$8&gt;$B$4,0,('Phase-wise Effort'!$S$28*$B$3/($B$4*$C$2)))</f>
        <v>2.0409375000000002E-3</v>
      </c>
      <c r="I30" s="72">
        <f ca="1">IF(I$8&gt;$B$4,0,('Phase-wise Effort'!$S$28*$B$3/($B$4*$C$2)))</f>
        <v>2.0409375000000002E-3</v>
      </c>
      <c r="J30" s="72">
        <f ca="1">IF(J$8&gt;$B$4,0,('Phase-wise Effort'!$S$28*$B$3/($B$4*$C$2)))</f>
        <v>2.0409375000000002E-3</v>
      </c>
      <c r="K30" s="72">
        <f ca="1">IF(K$8&gt;$B$4,0,('Phase-wise Effort'!$S$28*$B$3/($B$4*$C$2)))</f>
        <v>2.0409375000000002E-3</v>
      </c>
      <c r="L30" s="72">
        <f ca="1">IF(L$8&gt;$B$4,0,('Phase-wise Effort'!$S$28*$B$3/($B$4*$C$2)))</f>
        <v>2.0409375000000002E-3</v>
      </c>
      <c r="M30" s="72">
        <f ca="1">IF(M$8&gt;$B$4,0,('Phase-wise Effort'!$S$28*$B$3/($B$4*$C$2)))</f>
        <v>2.0409375000000002E-3</v>
      </c>
      <c r="N30" s="72">
        <f ca="1">IF(N$8&gt;$B$4,0,('Phase-wise Effort'!$S$28*$B$3/($B$4*$C$2)))</f>
        <v>2.0409375000000002E-3</v>
      </c>
      <c r="O30" s="72">
        <f ca="1">IF(O$8&gt;$B$4,0,('Phase-wise Effort'!$S$28*$B$3/($B$4*$C$2)))</f>
        <v>2.0409375000000002E-3</v>
      </c>
      <c r="P30" s="72">
        <f ca="1">IF(P$8&gt;$B$4,0,('Phase-wise Effort'!$S$28*$B$3/($B$4*$C$2)))</f>
        <v>2.0409375000000002E-3</v>
      </c>
      <c r="Q30" s="72">
        <f ca="1">IF(Q$8&gt;$B$4,0,('Phase-wise Effort'!$S$28*$B$3/($B$4*$C$2)))</f>
        <v>2.0409375000000002E-3</v>
      </c>
      <c r="R30" s="72">
        <f ca="1">IF(R$8&gt;$B$4,0,('Phase-wise Effort'!$S$28*$B$3/($B$4*$C$2)))</f>
        <v>2.0409375000000002E-3</v>
      </c>
      <c r="S30" s="72">
        <f ca="1">IF(S$8&gt;$B$4,0,('Phase-wise Effort'!$S$28*$B$3/($B$4*$C$2)))</f>
        <v>2.0409375000000002E-3</v>
      </c>
      <c r="T30" s="72">
        <f ca="1">IF(T$8&gt;$B$4,0,('Phase-wise Effort'!$S$28*$B$3/($B$4*$C$2)))</f>
        <v>2.0409375000000002E-3</v>
      </c>
      <c r="U30" s="72">
        <f ca="1">IF(U$8&gt;$B$4,0,('Phase-wise Effort'!$S$28*$B$3/($B$4*$C$2)))</f>
        <v>2.0409375000000002E-3</v>
      </c>
      <c r="V30" s="72">
        <f ca="1">IF(V$8&gt;$B$4,0,('Phase-wise Effort'!$S$28*$B$3/($B$4*$C$2)))</f>
        <v>2.0409375000000002E-3</v>
      </c>
      <c r="W30" s="72">
        <f ca="1">IF(W$8&gt;$B$4,0,('Phase-wise Effort'!$S$28*$B$3/($B$4*$C$2)))</f>
        <v>2.0409375000000002E-3</v>
      </c>
      <c r="X30" s="72">
        <f ca="1">IF(X$8&gt;$B$4,0,('Phase-wise Effort'!$S$28*$B$3/($B$4*$C$2)))</f>
        <v>2.0409375000000002E-3</v>
      </c>
      <c r="Y30" s="72">
        <f ca="1">IF(Y$8&gt;$B$4,0,('Phase-wise Effort'!$S$28*$B$3/($B$4*$C$2)))</f>
        <v>2.0409375000000002E-3</v>
      </c>
      <c r="Z30" s="72">
        <f ca="1">IF(Z$8&gt;$B$4,0,('Phase-wise Effort'!$S$28*$B$3/($B$4*$C$2)))</f>
        <v>2.0409375000000002E-3</v>
      </c>
      <c r="AA30" s="72">
        <f ca="1">IF(AA$8&gt;$B$4,0,('Phase-wise Effort'!$S$28*$B$3/($B$4*$C$2)))</f>
        <v>2.0409375000000002E-3</v>
      </c>
      <c r="AB30" s="72">
        <f ca="1">IF(AB$8&gt;$B$4,0,('Phase-wise Effort'!$S$28*$B$3/($B$4*$C$2)))</f>
        <v>2.0409375000000002E-3</v>
      </c>
      <c r="AC30" s="72">
        <f ca="1">IF(AC$8&gt;$B$4,0,('Phase-wise Effort'!$S$28*$B$3/($B$4*$C$2)))</f>
        <v>2.0409375000000002E-3</v>
      </c>
      <c r="AD30" s="72">
        <f ca="1">IF(AD$8&gt;$B$4,0,('Phase-wise Effort'!$S$28*$B$3/($B$4*$C$2)))</f>
        <v>2.0409375000000002E-3</v>
      </c>
      <c r="AE30" s="72">
        <f ca="1">IF(AE$8&gt;$B$4,0,('Phase-wise Effort'!$S$28*$B$3/($B$4*$C$2)))</f>
        <v>2.0409375000000002E-3</v>
      </c>
      <c r="AF30" s="72">
        <f ca="1">IF(AF$8&gt;$B$4,0,('Phase-wise Effort'!$S$28*$B$3/($B$4*$C$2)))</f>
        <v>2.0409375000000002E-3</v>
      </c>
      <c r="AG30" s="72">
        <f ca="1">IF(AG$8&gt;$B$4,0,('Phase-wise Effort'!$S$28*$B$3/($B$4*$C$2)))</f>
        <v>2.0409375000000002E-3</v>
      </c>
      <c r="AH30" s="72">
        <f ca="1">IF(AH$8&gt;$B$4,0,('Phase-wise Effort'!$S$28*$B$3/($B$4*$C$2)))</f>
        <v>2.0409375000000002E-3</v>
      </c>
      <c r="AI30" s="72">
        <f ca="1">IF(AI$8&gt;$B$4,0,('Phase-wise Effort'!$S$28*$B$3/($B$4*$C$2)))</f>
        <v>2.0409375000000002E-3</v>
      </c>
      <c r="AJ30" s="72">
        <f ca="1">IF(AJ$8&gt;$B$4,0,('Phase-wise Effort'!$S$28*$B$3/($B$4*$C$2)))</f>
        <v>2.0409375000000002E-3</v>
      </c>
      <c r="AK30" s="72">
        <f ca="1">IF(AK$8&gt;$B$4,0,('Phase-wise Effort'!$S$28*$B$3/($B$4*$C$2)))</f>
        <v>2.0409375000000002E-3</v>
      </c>
      <c r="AL30" s="72">
        <f ca="1">IF(AL$8&gt;$B$4,0,('Phase-wise Effort'!$S$28*$B$3/($B$4*$C$2)))</f>
        <v>2.0409375000000002E-3</v>
      </c>
      <c r="AM30" s="72">
        <f ca="1">IF(AM$8&gt;$B$4,0,('Phase-wise Effort'!$S$28*$B$3/($B$4*$C$2)))</f>
        <v>2.0409375000000002E-3</v>
      </c>
      <c r="AN30" s="497">
        <f t="shared" ca="1" si="0"/>
        <v>7.3473750000000018E-2</v>
      </c>
    </row>
    <row r="31" spans="1:40" x14ac:dyDescent="0.25">
      <c r="A31" s="36"/>
      <c r="B31" s="554"/>
      <c r="C31" s="451" t="s">
        <v>284</v>
      </c>
      <c r="D31" s="72">
        <f>IF(D$8&gt;$B$4,0,('Phase-wise Effort'!$S$29*$B$3/($B$4*$C$2)))</f>
        <v>0</v>
      </c>
      <c r="E31" s="72">
        <f>IF(E$8&gt;$B$4,0,('Phase-wise Effort'!$S$29*$B$3/($B$4*$C$2)))</f>
        <v>0</v>
      </c>
      <c r="F31" s="72">
        <f>IF(F$8&gt;$B$4,0,('Phase-wise Effort'!$S$29*$B$3/($B$4*$C$2)))</f>
        <v>0</v>
      </c>
      <c r="G31" s="72">
        <f>IF(G$8&gt;$B$4,0,('Phase-wise Effort'!$S$29*$B$3/($B$4*$C$2)))</f>
        <v>0</v>
      </c>
      <c r="H31" s="72">
        <f>IF(H$8&gt;$B$4,0,('Phase-wise Effort'!$S$29*$B$3/($B$4*$C$2)))</f>
        <v>0</v>
      </c>
      <c r="I31" s="72">
        <f>IF(I$8&gt;$B$4,0,('Phase-wise Effort'!$S$29*$B$3/($B$4*$C$2)))</f>
        <v>0</v>
      </c>
      <c r="J31" s="72">
        <f>IF(J$8&gt;$B$4,0,('Phase-wise Effort'!$S$29*$B$3/($B$4*$C$2)))</f>
        <v>0</v>
      </c>
      <c r="K31" s="72">
        <f>IF(K$8&gt;$B$4,0,('Phase-wise Effort'!$S$29*$B$3/($B$4*$C$2)))</f>
        <v>0</v>
      </c>
      <c r="L31" s="72">
        <f>IF(L$8&gt;$B$4,0,('Phase-wise Effort'!$S$29*$B$3/($B$4*$C$2)))</f>
        <v>0</v>
      </c>
      <c r="M31" s="72">
        <f>IF(M$8&gt;$B$4,0,('Phase-wise Effort'!$S$29*$B$3/($B$4*$C$2)))</f>
        <v>0</v>
      </c>
      <c r="N31" s="72">
        <f>IF(N$8&gt;$B$4,0,('Phase-wise Effort'!$S$29*$B$3/($B$4*$C$2)))</f>
        <v>0</v>
      </c>
      <c r="O31" s="72">
        <f>IF(O$8&gt;$B$4,0,('Phase-wise Effort'!$S$29*$B$3/($B$4*$C$2)))</f>
        <v>0</v>
      </c>
      <c r="P31" s="72">
        <f>IF(P$8&gt;$B$4,0,('Phase-wise Effort'!$S$29*$B$3/($B$4*$C$2)))</f>
        <v>0</v>
      </c>
      <c r="Q31" s="72">
        <f>IF(Q$8&gt;$B$4,0,('Phase-wise Effort'!$S$29*$B$3/($B$4*$C$2)))</f>
        <v>0</v>
      </c>
      <c r="R31" s="72">
        <f>IF(R$8&gt;$B$4,0,('Phase-wise Effort'!$S$29*$B$3/($B$4*$C$2)))</f>
        <v>0</v>
      </c>
      <c r="S31" s="72">
        <f>IF(S$8&gt;$B$4,0,('Phase-wise Effort'!$S$29*$B$3/($B$4*$C$2)))</f>
        <v>0</v>
      </c>
      <c r="T31" s="72">
        <f>IF(T$8&gt;$B$4,0,('Phase-wise Effort'!$S$29*$B$3/($B$4*$C$2)))</f>
        <v>0</v>
      </c>
      <c r="U31" s="72">
        <f>IF(U$8&gt;$B$4,0,('Phase-wise Effort'!$S$29*$B$3/($B$4*$C$2)))</f>
        <v>0</v>
      </c>
      <c r="V31" s="72">
        <f>IF(V$8&gt;$B$4,0,('Phase-wise Effort'!$S$29*$B$3/($B$4*$C$2)))</f>
        <v>0</v>
      </c>
      <c r="W31" s="72">
        <f>IF(W$8&gt;$B$4,0,('Phase-wise Effort'!$S$29*$B$3/($B$4*$C$2)))</f>
        <v>0</v>
      </c>
      <c r="X31" s="72">
        <f>IF(X$8&gt;$B$4,0,('Phase-wise Effort'!$S$29*$B$3/($B$4*$C$2)))</f>
        <v>0</v>
      </c>
      <c r="Y31" s="72">
        <f>IF(Y$8&gt;$B$4,0,('Phase-wise Effort'!$S$29*$B$3/($B$4*$C$2)))</f>
        <v>0</v>
      </c>
      <c r="Z31" s="72">
        <f>IF(Z$8&gt;$B$4,0,('Phase-wise Effort'!$S$29*$B$3/($B$4*$C$2)))</f>
        <v>0</v>
      </c>
      <c r="AA31" s="72">
        <f>IF(AA$8&gt;$B$4,0,('Phase-wise Effort'!$S$29*$B$3/($B$4*$C$2)))</f>
        <v>0</v>
      </c>
      <c r="AB31" s="72">
        <f>IF(AB$8&gt;$B$4,0,('Phase-wise Effort'!$S$29*$B$3/($B$4*$C$2)))</f>
        <v>0</v>
      </c>
      <c r="AC31" s="72">
        <f>IF(AC$8&gt;$B$4,0,('Phase-wise Effort'!$S$29*$B$3/($B$4*$C$2)))</f>
        <v>0</v>
      </c>
      <c r="AD31" s="72">
        <f>IF(AD$8&gt;$B$4,0,('Phase-wise Effort'!$S$29*$B$3/($B$4*$C$2)))</f>
        <v>0</v>
      </c>
      <c r="AE31" s="72">
        <f>IF(AE$8&gt;$B$4,0,('Phase-wise Effort'!$S$29*$B$3/($B$4*$C$2)))</f>
        <v>0</v>
      </c>
      <c r="AF31" s="72">
        <f>IF(AF$8&gt;$B$4,0,('Phase-wise Effort'!$S$29*$B$3/($B$4*$C$2)))</f>
        <v>0</v>
      </c>
      <c r="AG31" s="72">
        <f>IF(AG$8&gt;$B$4,0,('Phase-wise Effort'!$S$29*$B$3/($B$4*$C$2)))</f>
        <v>0</v>
      </c>
      <c r="AH31" s="72">
        <f>IF(AH$8&gt;$B$4,0,('Phase-wise Effort'!$S$29*$B$3/($B$4*$C$2)))</f>
        <v>0</v>
      </c>
      <c r="AI31" s="72">
        <f>IF(AI$8&gt;$B$4,0,('Phase-wise Effort'!$S$29*$B$3/($B$4*$C$2)))</f>
        <v>0</v>
      </c>
      <c r="AJ31" s="72">
        <f>IF(AJ$8&gt;$B$4,0,('Phase-wise Effort'!$S$29*$B$3/($B$4*$C$2)))</f>
        <v>0</v>
      </c>
      <c r="AK31" s="72">
        <f>IF(AK$8&gt;$B$4,0,('Phase-wise Effort'!$S$29*$B$3/($B$4*$C$2)))</f>
        <v>0</v>
      </c>
      <c r="AL31" s="72">
        <f>IF(AL$8&gt;$B$4,0,('Phase-wise Effort'!$S$29*$B$3/($B$4*$C$2)))</f>
        <v>0</v>
      </c>
      <c r="AM31" s="72">
        <f>IF(AM$8&gt;$B$4,0,('Phase-wise Effort'!$S$29*$B$3/($B$4*$C$2)))</f>
        <v>0</v>
      </c>
      <c r="AN31" s="497">
        <f t="shared" si="0"/>
        <v>0</v>
      </c>
    </row>
    <row r="32" spans="1:40" x14ac:dyDescent="0.25">
      <c r="A32" s="36"/>
      <c r="B32" s="554"/>
      <c r="C32" s="451" t="s">
        <v>285</v>
      </c>
      <c r="D32" s="72">
        <f>IF(D$8&gt;$B$4,0,('Phase-wise Effort'!$S$30*$B$3/($B$4*$C$2)))</f>
        <v>0</v>
      </c>
      <c r="E32" s="72">
        <f>IF(E$8&gt;$B$4,0,('Phase-wise Effort'!$S$30*$B$3/($B$4*$C$2)))</f>
        <v>0</v>
      </c>
      <c r="F32" s="72">
        <f>IF(F$8&gt;$B$4,0,('Phase-wise Effort'!$S$30*$B$3/($B$4*$C$2)))</f>
        <v>0</v>
      </c>
      <c r="G32" s="72">
        <f>IF(G$8&gt;$B$4,0,('Phase-wise Effort'!$S$30*$B$3/($B$4*$C$2)))</f>
        <v>0</v>
      </c>
      <c r="H32" s="72">
        <f>IF(H$8&gt;$B$4,0,('Phase-wise Effort'!$S$30*$B$3/($B$4*$C$2)))</f>
        <v>0</v>
      </c>
      <c r="I32" s="72">
        <f>IF(I$8&gt;$B$4,0,('Phase-wise Effort'!$S$30*$B$3/($B$4*$C$2)))</f>
        <v>0</v>
      </c>
      <c r="J32" s="72">
        <f>IF(J$8&gt;$B$4,0,('Phase-wise Effort'!$S$30*$B$3/($B$4*$C$2)))</f>
        <v>0</v>
      </c>
      <c r="K32" s="72">
        <f>IF(K$8&gt;$B$4,0,('Phase-wise Effort'!$S$30*$B$3/($B$4*$C$2)))</f>
        <v>0</v>
      </c>
      <c r="L32" s="72">
        <f>IF(L$8&gt;$B$4,0,('Phase-wise Effort'!$S$30*$B$3/($B$4*$C$2)))</f>
        <v>0</v>
      </c>
      <c r="M32" s="72">
        <f>IF(M$8&gt;$B$4,0,('Phase-wise Effort'!$S$30*$B$3/($B$4*$C$2)))</f>
        <v>0</v>
      </c>
      <c r="N32" s="72">
        <f>IF(N$8&gt;$B$4,0,('Phase-wise Effort'!$S$30*$B$3/($B$4*$C$2)))</f>
        <v>0</v>
      </c>
      <c r="O32" s="72">
        <f>IF(O$8&gt;$B$4,0,('Phase-wise Effort'!$S$30*$B$3/($B$4*$C$2)))</f>
        <v>0</v>
      </c>
      <c r="P32" s="72">
        <f>IF(P$8&gt;$B$4,0,('Phase-wise Effort'!$S$30*$B$3/($B$4*$C$2)))</f>
        <v>0</v>
      </c>
      <c r="Q32" s="72">
        <f>IF(Q$8&gt;$B$4,0,('Phase-wise Effort'!$S$30*$B$3/($B$4*$C$2)))</f>
        <v>0</v>
      </c>
      <c r="R32" s="72">
        <f>IF(R$8&gt;$B$4,0,('Phase-wise Effort'!$S$30*$B$3/($B$4*$C$2)))</f>
        <v>0</v>
      </c>
      <c r="S32" s="72">
        <f>IF(S$8&gt;$B$4,0,('Phase-wise Effort'!$S$30*$B$3/($B$4*$C$2)))</f>
        <v>0</v>
      </c>
      <c r="T32" s="72">
        <f>IF(T$8&gt;$B$4,0,('Phase-wise Effort'!$S$30*$B$3/($B$4*$C$2)))</f>
        <v>0</v>
      </c>
      <c r="U32" s="72">
        <f>IF(U$8&gt;$B$4,0,('Phase-wise Effort'!$S$30*$B$3/($B$4*$C$2)))</f>
        <v>0</v>
      </c>
      <c r="V32" s="72">
        <f>IF(V$8&gt;$B$4,0,('Phase-wise Effort'!$S$30*$B$3/($B$4*$C$2)))</f>
        <v>0</v>
      </c>
      <c r="W32" s="72">
        <f>IF(W$8&gt;$B$4,0,('Phase-wise Effort'!$S$30*$B$3/($B$4*$C$2)))</f>
        <v>0</v>
      </c>
      <c r="X32" s="72">
        <f>IF(X$8&gt;$B$4,0,('Phase-wise Effort'!$S$30*$B$3/($B$4*$C$2)))</f>
        <v>0</v>
      </c>
      <c r="Y32" s="72">
        <f>IF(Y$8&gt;$B$4,0,('Phase-wise Effort'!$S$30*$B$3/($B$4*$C$2)))</f>
        <v>0</v>
      </c>
      <c r="Z32" s="72">
        <f>IF(Z$8&gt;$B$4,0,('Phase-wise Effort'!$S$30*$B$3/($B$4*$C$2)))</f>
        <v>0</v>
      </c>
      <c r="AA32" s="72">
        <f>IF(AA$8&gt;$B$4,0,('Phase-wise Effort'!$S$30*$B$3/($B$4*$C$2)))</f>
        <v>0</v>
      </c>
      <c r="AB32" s="72">
        <f>IF(AB$8&gt;$B$4,0,('Phase-wise Effort'!$S$30*$B$3/($B$4*$C$2)))</f>
        <v>0</v>
      </c>
      <c r="AC32" s="72">
        <f>IF(AC$8&gt;$B$4,0,('Phase-wise Effort'!$S$30*$B$3/($B$4*$C$2)))</f>
        <v>0</v>
      </c>
      <c r="AD32" s="72">
        <f>IF(AD$8&gt;$B$4,0,('Phase-wise Effort'!$S$30*$B$3/($B$4*$C$2)))</f>
        <v>0</v>
      </c>
      <c r="AE32" s="72">
        <f>IF(AE$8&gt;$B$4,0,('Phase-wise Effort'!$S$30*$B$3/($B$4*$C$2)))</f>
        <v>0</v>
      </c>
      <c r="AF32" s="72">
        <f>IF(AF$8&gt;$B$4,0,('Phase-wise Effort'!$S$30*$B$3/($B$4*$C$2)))</f>
        <v>0</v>
      </c>
      <c r="AG32" s="72">
        <f>IF(AG$8&gt;$B$4,0,('Phase-wise Effort'!$S$30*$B$3/($B$4*$C$2)))</f>
        <v>0</v>
      </c>
      <c r="AH32" s="72">
        <f>IF(AH$8&gt;$B$4,0,('Phase-wise Effort'!$S$30*$B$3/($B$4*$C$2)))</f>
        <v>0</v>
      </c>
      <c r="AI32" s="72">
        <f>IF(AI$8&gt;$B$4,0,('Phase-wise Effort'!$S$30*$B$3/($B$4*$C$2)))</f>
        <v>0</v>
      </c>
      <c r="AJ32" s="72">
        <f>IF(AJ$8&gt;$B$4,0,('Phase-wise Effort'!$S$30*$B$3/($B$4*$C$2)))</f>
        <v>0</v>
      </c>
      <c r="AK32" s="72">
        <f>IF(AK$8&gt;$B$4,0,('Phase-wise Effort'!$S$30*$B$3/($B$4*$C$2)))</f>
        <v>0</v>
      </c>
      <c r="AL32" s="72">
        <f>IF(AL$8&gt;$B$4,0,('Phase-wise Effort'!$S$30*$B$3/($B$4*$C$2)))</f>
        <v>0</v>
      </c>
      <c r="AM32" s="72">
        <f>IF(AM$8&gt;$B$4,0,('Phase-wise Effort'!$S$30*$B$3/($B$4*$C$2)))</f>
        <v>0</v>
      </c>
      <c r="AN32" s="497">
        <f t="shared" si="0"/>
        <v>0</v>
      </c>
    </row>
    <row r="33" spans="1:40" x14ac:dyDescent="0.25">
      <c r="A33" s="36"/>
      <c r="B33" s="554"/>
      <c r="C33" s="451" t="s">
        <v>286</v>
      </c>
      <c r="D33" s="72">
        <f ca="1">IF(D$8&gt;$B$4,0,('Phase-wise Effort'!$T$25*$B$3/($B$4*$C$2)))</f>
        <v>8.8188657407407432E-5</v>
      </c>
      <c r="E33" s="72">
        <f ca="1">IF(E$8&gt;$B$4,0,('Phase-wise Effort'!$T$25*$B$3/($B$4*$C$2)))</f>
        <v>8.8188657407407432E-5</v>
      </c>
      <c r="F33" s="72">
        <f ca="1">IF(F$8&gt;$B$4,0,('Phase-wise Effort'!$T$25*$B$3/($B$4*$C$2)))</f>
        <v>8.8188657407407432E-5</v>
      </c>
      <c r="G33" s="72">
        <f ca="1">IF(G$8&gt;$B$4,0,('Phase-wise Effort'!$T$25*$B$3/($B$4*$C$2)))</f>
        <v>8.8188657407407432E-5</v>
      </c>
      <c r="H33" s="72">
        <f ca="1">IF(H$8&gt;$B$4,0,('Phase-wise Effort'!$T$25*$B$3/($B$4*$C$2)))</f>
        <v>8.8188657407407432E-5</v>
      </c>
      <c r="I33" s="72">
        <f ca="1">IF(I$8&gt;$B$4,0,('Phase-wise Effort'!$T$25*$B$3/($B$4*$C$2)))</f>
        <v>8.8188657407407432E-5</v>
      </c>
      <c r="J33" s="72">
        <f ca="1">IF(J$8&gt;$B$4,0,('Phase-wise Effort'!$T$25*$B$3/($B$4*$C$2)))</f>
        <v>8.8188657407407432E-5</v>
      </c>
      <c r="K33" s="72">
        <f ca="1">IF(K$8&gt;$B$4,0,('Phase-wise Effort'!$T$25*$B$3/($B$4*$C$2)))</f>
        <v>8.8188657407407432E-5</v>
      </c>
      <c r="L33" s="72">
        <f ca="1">IF(L$8&gt;$B$4,0,('Phase-wise Effort'!$T$25*$B$3/($B$4*$C$2)))</f>
        <v>8.8188657407407432E-5</v>
      </c>
      <c r="M33" s="72">
        <f ca="1">IF(M$8&gt;$B$4,0,('Phase-wise Effort'!$T$25*$B$3/($B$4*$C$2)))</f>
        <v>8.8188657407407432E-5</v>
      </c>
      <c r="N33" s="72">
        <f ca="1">IF(N$8&gt;$B$4,0,('Phase-wise Effort'!$T$25*$B$3/($B$4*$C$2)))</f>
        <v>8.8188657407407432E-5</v>
      </c>
      <c r="O33" s="72">
        <f ca="1">IF(O$8&gt;$B$4,0,('Phase-wise Effort'!$T$25*$B$3/($B$4*$C$2)))</f>
        <v>8.8188657407407432E-5</v>
      </c>
      <c r="P33" s="72">
        <f ca="1">IF(P$8&gt;$B$4,0,('Phase-wise Effort'!$T$25*$B$3/($B$4*$C$2)))</f>
        <v>8.8188657407407432E-5</v>
      </c>
      <c r="Q33" s="72">
        <f ca="1">IF(Q$8&gt;$B$4,0,('Phase-wise Effort'!$T$25*$B$3/($B$4*$C$2)))</f>
        <v>8.8188657407407432E-5</v>
      </c>
      <c r="R33" s="72">
        <f ca="1">IF(R$8&gt;$B$4,0,('Phase-wise Effort'!$T$25*$B$3/($B$4*$C$2)))</f>
        <v>8.8188657407407432E-5</v>
      </c>
      <c r="S33" s="72">
        <f ca="1">IF(S$8&gt;$B$4,0,('Phase-wise Effort'!$T$25*$B$3/($B$4*$C$2)))</f>
        <v>8.8188657407407432E-5</v>
      </c>
      <c r="T33" s="72">
        <f ca="1">IF(T$8&gt;$B$4,0,('Phase-wise Effort'!$T$25*$B$3/($B$4*$C$2)))</f>
        <v>8.8188657407407432E-5</v>
      </c>
      <c r="U33" s="72">
        <f ca="1">IF(U$8&gt;$B$4,0,('Phase-wise Effort'!$T$25*$B$3/($B$4*$C$2)))</f>
        <v>8.8188657407407432E-5</v>
      </c>
      <c r="V33" s="72">
        <f ca="1">IF(V$8&gt;$B$4,0,('Phase-wise Effort'!$T$25*$B$3/($B$4*$C$2)))</f>
        <v>8.8188657407407432E-5</v>
      </c>
      <c r="W33" s="72">
        <f ca="1">IF(W$8&gt;$B$4,0,('Phase-wise Effort'!$T$25*$B$3/($B$4*$C$2)))</f>
        <v>8.8188657407407432E-5</v>
      </c>
      <c r="X33" s="72">
        <f ca="1">IF(X$8&gt;$B$4,0,('Phase-wise Effort'!$T$25*$B$3/($B$4*$C$2)))</f>
        <v>8.8188657407407432E-5</v>
      </c>
      <c r="Y33" s="72">
        <f ca="1">IF(Y$8&gt;$B$4,0,('Phase-wise Effort'!$T$25*$B$3/($B$4*$C$2)))</f>
        <v>8.8188657407407432E-5</v>
      </c>
      <c r="Z33" s="72">
        <f ca="1">IF(Z$8&gt;$B$4,0,('Phase-wise Effort'!$T$25*$B$3/($B$4*$C$2)))</f>
        <v>8.8188657407407432E-5</v>
      </c>
      <c r="AA33" s="72">
        <f ca="1">IF(AA$8&gt;$B$4,0,('Phase-wise Effort'!$T$25*$B$3/($B$4*$C$2)))</f>
        <v>8.8188657407407432E-5</v>
      </c>
      <c r="AB33" s="72">
        <f ca="1">IF(AB$8&gt;$B$4,0,('Phase-wise Effort'!$T$25*$B$3/($B$4*$C$2)))</f>
        <v>8.8188657407407432E-5</v>
      </c>
      <c r="AC33" s="72">
        <f ca="1">IF(AC$8&gt;$B$4,0,('Phase-wise Effort'!$T$25*$B$3/($B$4*$C$2)))</f>
        <v>8.8188657407407432E-5</v>
      </c>
      <c r="AD33" s="72">
        <f ca="1">IF(AD$8&gt;$B$4,0,('Phase-wise Effort'!$T$25*$B$3/($B$4*$C$2)))</f>
        <v>8.8188657407407432E-5</v>
      </c>
      <c r="AE33" s="72">
        <f ca="1">IF(AE$8&gt;$B$4,0,('Phase-wise Effort'!$T$25*$B$3/($B$4*$C$2)))</f>
        <v>8.8188657407407432E-5</v>
      </c>
      <c r="AF33" s="72">
        <f ca="1">IF(AF$8&gt;$B$4,0,('Phase-wise Effort'!$T$25*$B$3/($B$4*$C$2)))</f>
        <v>8.8188657407407432E-5</v>
      </c>
      <c r="AG33" s="72">
        <f ca="1">IF(AG$8&gt;$B$4,0,('Phase-wise Effort'!$T$25*$B$3/($B$4*$C$2)))</f>
        <v>8.8188657407407432E-5</v>
      </c>
      <c r="AH33" s="72">
        <f ca="1">IF(AH$8&gt;$B$4,0,('Phase-wise Effort'!$T$25*$B$3/($B$4*$C$2)))</f>
        <v>8.8188657407407432E-5</v>
      </c>
      <c r="AI33" s="72">
        <f ca="1">IF(AI$8&gt;$B$4,0,('Phase-wise Effort'!$T$25*$B$3/($B$4*$C$2)))</f>
        <v>8.8188657407407432E-5</v>
      </c>
      <c r="AJ33" s="72">
        <f ca="1">IF(AJ$8&gt;$B$4,0,('Phase-wise Effort'!$T$25*$B$3/($B$4*$C$2)))</f>
        <v>8.8188657407407432E-5</v>
      </c>
      <c r="AK33" s="72">
        <f ca="1">IF(AK$8&gt;$B$4,0,('Phase-wise Effort'!$T$25*$B$3/($B$4*$C$2)))</f>
        <v>8.8188657407407432E-5</v>
      </c>
      <c r="AL33" s="72">
        <f ca="1">IF(AL$8&gt;$B$4,0,('Phase-wise Effort'!$T$25*$B$3/($B$4*$C$2)))</f>
        <v>8.8188657407407432E-5</v>
      </c>
      <c r="AM33" s="72">
        <f ca="1">IF(AM$8&gt;$B$4,0,('Phase-wise Effort'!$T$25*$B$3/($B$4*$C$2)))</f>
        <v>8.8188657407407432E-5</v>
      </c>
      <c r="AN33" s="497">
        <f t="shared" ca="1" si="0"/>
        <v>3.1747916666666691E-3</v>
      </c>
    </row>
    <row r="34" spans="1:40" x14ac:dyDescent="0.25">
      <c r="A34" s="36"/>
      <c r="B34" s="554"/>
      <c r="C34" s="451" t="s">
        <v>287</v>
      </c>
      <c r="D34" s="72">
        <f ca="1">IF(D$8&gt;$B$4,0,('Phase-wise Effort'!$U$25*$B$3/($B$4*$C$2)))</f>
        <v>1.6377893518518521E-4</v>
      </c>
      <c r="E34" s="72">
        <f ca="1">IF(E$8&gt;$B$4,0,('Phase-wise Effort'!$U$25*$B$3/($B$4*$C$2)))</f>
        <v>1.6377893518518521E-4</v>
      </c>
      <c r="F34" s="72">
        <f ca="1">IF(F$8&gt;$B$4,0,('Phase-wise Effort'!$U$25*$B$3/($B$4*$C$2)))</f>
        <v>1.6377893518518521E-4</v>
      </c>
      <c r="G34" s="72">
        <f ca="1">IF(G$8&gt;$B$4,0,('Phase-wise Effort'!$U$25*$B$3/($B$4*$C$2)))</f>
        <v>1.6377893518518521E-4</v>
      </c>
      <c r="H34" s="72">
        <f ca="1">IF(H$8&gt;$B$4,0,('Phase-wise Effort'!$U$25*$B$3/($B$4*$C$2)))</f>
        <v>1.6377893518518521E-4</v>
      </c>
      <c r="I34" s="72">
        <f ca="1">IF(I$8&gt;$B$4,0,('Phase-wise Effort'!$U$25*$B$3/($B$4*$C$2)))</f>
        <v>1.6377893518518521E-4</v>
      </c>
      <c r="J34" s="72">
        <f ca="1">IF(J$8&gt;$B$4,0,('Phase-wise Effort'!$U$25*$B$3/($B$4*$C$2)))</f>
        <v>1.6377893518518521E-4</v>
      </c>
      <c r="K34" s="72">
        <f ca="1">IF(K$8&gt;$B$4,0,('Phase-wise Effort'!$U$25*$B$3/($B$4*$C$2)))</f>
        <v>1.6377893518518521E-4</v>
      </c>
      <c r="L34" s="72">
        <f ca="1">IF(L$8&gt;$B$4,0,('Phase-wise Effort'!$U$25*$B$3/($B$4*$C$2)))</f>
        <v>1.6377893518518521E-4</v>
      </c>
      <c r="M34" s="72">
        <f ca="1">IF(M$8&gt;$B$4,0,('Phase-wise Effort'!$U$25*$B$3/($B$4*$C$2)))</f>
        <v>1.6377893518518521E-4</v>
      </c>
      <c r="N34" s="72">
        <f ca="1">IF(N$8&gt;$B$4,0,('Phase-wise Effort'!$U$25*$B$3/($B$4*$C$2)))</f>
        <v>1.6377893518518521E-4</v>
      </c>
      <c r="O34" s="72">
        <f ca="1">IF(O$8&gt;$B$4,0,('Phase-wise Effort'!$U$25*$B$3/($B$4*$C$2)))</f>
        <v>1.6377893518518521E-4</v>
      </c>
      <c r="P34" s="72">
        <f ca="1">IF(P$8&gt;$B$4,0,('Phase-wise Effort'!$U$25*$B$3/($B$4*$C$2)))</f>
        <v>1.6377893518518521E-4</v>
      </c>
      <c r="Q34" s="72">
        <f ca="1">IF(Q$8&gt;$B$4,0,('Phase-wise Effort'!$U$25*$B$3/($B$4*$C$2)))</f>
        <v>1.6377893518518521E-4</v>
      </c>
      <c r="R34" s="72">
        <f ca="1">IF(R$8&gt;$B$4,0,('Phase-wise Effort'!$U$25*$B$3/($B$4*$C$2)))</f>
        <v>1.6377893518518521E-4</v>
      </c>
      <c r="S34" s="72">
        <f ca="1">IF(S$8&gt;$B$4,0,('Phase-wise Effort'!$U$25*$B$3/($B$4*$C$2)))</f>
        <v>1.6377893518518521E-4</v>
      </c>
      <c r="T34" s="72">
        <f ca="1">IF(T$8&gt;$B$4,0,('Phase-wise Effort'!$U$25*$B$3/($B$4*$C$2)))</f>
        <v>1.6377893518518521E-4</v>
      </c>
      <c r="U34" s="72">
        <f ca="1">IF(U$8&gt;$B$4,0,('Phase-wise Effort'!$U$25*$B$3/($B$4*$C$2)))</f>
        <v>1.6377893518518521E-4</v>
      </c>
      <c r="V34" s="72">
        <f ca="1">IF(V$8&gt;$B$4,0,('Phase-wise Effort'!$U$25*$B$3/($B$4*$C$2)))</f>
        <v>1.6377893518518521E-4</v>
      </c>
      <c r="W34" s="72">
        <f ca="1">IF(W$8&gt;$B$4,0,('Phase-wise Effort'!$U$25*$B$3/($B$4*$C$2)))</f>
        <v>1.6377893518518521E-4</v>
      </c>
      <c r="X34" s="72">
        <f ca="1">IF(X$8&gt;$B$4,0,('Phase-wise Effort'!$U$25*$B$3/($B$4*$C$2)))</f>
        <v>1.6377893518518521E-4</v>
      </c>
      <c r="Y34" s="72">
        <f ca="1">IF(Y$8&gt;$B$4,0,('Phase-wise Effort'!$U$25*$B$3/($B$4*$C$2)))</f>
        <v>1.6377893518518521E-4</v>
      </c>
      <c r="Z34" s="72">
        <f ca="1">IF(Z$8&gt;$B$4,0,('Phase-wise Effort'!$U$25*$B$3/($B$4*$C$2)))</f>
        <v>1.6377893518518521E-4</v>
      </c>
      <c r="AA34" s="72">
        <f ca="1">IF(AA$8&gt;$B$4,0,('Phase-wise Effort'!$U$25*$B$3/($B$4*$C$2)))</f>
        <v>1.6377893518518521E-4</v>
      </c>
      <c r="AB34" s="72">
        <f ca="1">IF(AB$8&gt;$B$4,0,('Phase-wise Effort'!$U$25*$B$3/($B$4*$C$2)))</f>
        <v>1.6377893518518521E-4</v>
      </c>
      <c r="AC34" s="72">
        <f ca="1">IF(AC$8&gt;$B$4,0,('Phase-wise Effort'!$U$25*$B$3/($B$4*$C$2)))</f>
        <v>1.6377893518518521E-4</v>
      </c>
      <c r="AD34" s="72">
        <f ca="1">IF(AD$8&gt;$B$4,0,('Phase-wise Effort'!$U$25*$B$3/($B$4*$C$2)))</f>
        <v>1.6377893518518521E-4</v>
      </c>
      <c r="AE34" s="72">
        <f ca="1">IF(AE$8&gt;$B$4,0,('Phase-wise Effort'!$U$25*$B$3/($B$4*$C$2)))</f>
        <v>1.6377893518518521E-4</v>
      </c>
      <c r="AF34" s="72">
        <f ca="1">IF(AF$8&gt;$B$4,0,('Phase-wise Effort'!$U$25*$B$3/($B$4*$C$2)))</f>
        <v>1.6377893518518521E-4</v>
      </c>
      <c r="AG34" s="72">
        <f ca="1">IF(AG$8&gt;$B$4,0,('Phase-wise Effort'!$U$25*$B$3/($B$4*$C$2)))</f>
        <v>1.6377893518518521E-4</v>
      </c>
      <c r="AH34" s="72">
        <f ca="1">IF(AH$8&gt;$B$4,0,('Phase-wise Effort'!$U$25*$B$3/($B$4*$C$2)))</f>
        <v>1.6377893518518521E-4</v>
      </c>
      <c r="AI34" s="72">
        <f ca="1">IF(AI$8&gt;$B$4,0,('Phase-wise Effort'!$U$25*$B$3/($B$4*$C$2)))</f>
        <v>1.6377893518518521E-4</v>
      </c>
      <c r="AJ34" s="72">
        <f ca="1">IF(AJ$8&gt;$B$4,0,('Phase-wise Effort'!$U$25*$B$3/($B$4*$C$2)))</f>
        <v>1.6377893518518521E-4</v>
      </c>
      <c r="AK34" s="72">
        <f ca="1">IF(AK$8&gt;$B$4,0,('Phase-wise Effort'!$U$25*$B$3/($B$4*$C$2)))</f>
        <v>1.6377893518518521E-4</v>
      </c>
      <c r="AL34" s="72">
        <f ca="1">IF(AL$8&gt;$B$4,0,('Phase-wise Effort'!$U$25*$B$3/($B$4*$C$2)))</f>
        <v>1.6377893518518521E-4</v>
      </c>
      <c r="AM34" s="72">
        <f ca="1">IF(AM$8&gt;$B$4,0,('Phase-wise Effort'!$U$25*$B$3/($B$4*$C$2)))</f>
        <v>1.6377893518518521E-4</v>
      </c>
      <c r="AN34" s="497">
        <f t="shared" ca="1" si="0"/>
        <v>5.8960416666666675E-3</v>
      </c>
    </row>
    <row r="35" spans="1:40" x14ac:dyDescent="0.25">
      <c r="A35" s="36"/>
      <c r="B35" s="554"/>
      <c r="C35" s="451" t="s">
        <v>288</v>
      </c>
      <c r="D35" s="72">
        <f ca="1">IF(D$8&gt;$B$4,0,('Phase-wise Effort'!$V$25*$B$3/($B$4*$C$2)))</f>
        <v>1.7637731481481486E-4</v>
      </c>
      <c r="E35" s="72">
        <f ca="1">IF(E$8&gt;$B$4,0,('Phase-wise Effort'!$V$25*$B$3/($B$4*$C$2)))</f>
        <v>1.7637731481481486E-4</v>
      </c>
      <c r="F35" s="72">
        <f ca="1">IF(F$8&gt;$B$4,0,('Phase-wise Effort'!$V$25*$B$3/($B$4*$C$2)))</f>
        <v>1.7637731481481486E-4</v>
      </c>
      <c r="G35" s="72">
        <f ca="1">IF(G$8&gt;$B$4,0,('Phase-wise Effort'!$V$25*$B$3/($B$4*$C$2)))</f>
        <v>1.7637731481481486E-4</v>
      </c>
      <c r="H35" s="72">
        <f ca="1">IF(H$8&gt;$B$4,0,('Phase-wise Effort'!$V$25*$B$3/($B$4*$C$2)))</f>
        <v>1.7637731481481486E-4</v>
      </c>
      <c r="I35" s="72">
        <f ca="1">IF(I$8&gt;$B$4,0,('Phase-wise Effort'!$V$25*$B$3/($B$4*$C$2)))</f>
        <v>1.7637731481481486E-4</v>
      </c>
      <c r="J35" s="72">
        <f ca="1">IF(J$8&gt;$B$4,0,('Phase-wise Effort'!$V$25*$B$3/($B$4*$C$2)))</f>
        <v>1.7637731481481486E-4</v>
      </c>
      <c r="K35" s="72">
        <f ca="1">IF(K$8&gt;$B$4,0,('Phase-wise Effort'!$V$25*$B$3/($B$4*$C$2)))</f>
        <v>1.7637731481481486E-4</v>
      </c>
      <c r="L35" s="72">
        <f ca="1">IF(L$8&gt;$B$4,0,('Phase-wise Effort'!$V$25*$B$3/($B$4*$C$2)))</f>
        <v>1.7637731481481486E-4</v>
      </c>
      <c r="M35" s="72">
        <f ca="1">IF(M$8&gt;$B$4,0,('Phase-wise Effort'!$V$25*$B$3/($B$4*$C$2)))</f>
        <v>1.7637731481481486E-4</v>
      </c>
      <c r="N35" s="72">
        <f ca="1">IF(N$8&gt;$B$4,0,('Phase-wise Effort'!$V$25*$B$3/($B$4*$C$2)))</f>
        <v>1.7637731481481486E-4</v>
      </c>
      <c r="O35" s="72">
        <f ca="1">IF(O$8&gt;$B$4,0,('Phase-wise Effort'!$V$25*$B$3/($B$4*$C$2)))</f>
        <v>1.7637731481481486E-4</v>
      </c>
      <c r="P35" s="72">
        <f ca="1">IF(P$8&gt;$B$4,0,('Phase-wise Effort'!$V$25*$B$3/($B$4*$C$2)))</f>
        <v>1.7637731481481486E-4</v>
      </c>
      <c r="Q35" s="72">
        <f ca="1">IF(Q$8&gt;$B$4,0,('Phase-wise Effort'!$V$25*$B$3/($B$4*$C$2)))</f>
        <v>1.7637731481481486E-4</v>
      </c>
      <c r="R35" s="72">
        <f ca="1">IF(R$8&gt;$B$4,0,('Phase-wise Effort'!$V$25*$B$3/($B$4*$C$2)))</f>
        <v>1.7637731481481486E-4</v>
      </c>
      <c r="S35" s="72">
        <f ca="1">IF(S$8&gt;$B$4,0,('Phase-wise Effort'!$V$25*$B$3/($B$4*$C$2)))</f>
        <v>1.7637731481481486E-4</v>
      </c>
      <c r="T35" s="72">
        <f ca="1">IF(T$8&gt;$B$4,0,('Phase-wise Effort'!$V$25*$B$3/($B$4*$C$2)))</f>
        <v>1.7637731481481486E-4</v>
      </c>
      <c r="U35" s="72">
        <f ca="1">IF(U$8&gt;$B$4,0,('Phase-wise Effort'!$V$25*$B$3/($B$4*$C$2)))</f>
        <v>1.7637731481481486E-4</v>
      </c>
      <c r="V35" s="72">
        <f ca="1">IF(V$8&gt;$B$4,0,('Phase-wise Effort'!$V$25*$B$3/($B$4*$C$2)))</f>
        <v>1.7637731481481486E-4</v>
      </c>
      <c r="W35" s="72">
        <f ca="1">IF(W$8&gt;$B$4,0,('Phase-wise Effort'!$V$25*$B$3/($B$4*$C$2)))</f>
        <v>1.7637731481481486E-4</v>
      </c>
      <c r="X35" s="72">
        <f ca="1">IF(X$8&gt;$B$4,0,('Phase-wise Effort'!$V$25*$B$3/($B$4*$C$2)))</f>
        <v>1.7637731481481486E-4</v>
      </c>
      <c r="Y35" s="72">
        <f ca="1">IF(Y$8&gt;$B$4,0,('Phase-wise Effort'!$V$25*$B$3/($B$4*$C$2)))</f>
        <v>1.7637731481481486E-4</v>
      </c>
      <c r="Z35" s="72">
        <f ca="1">IF(Z$8&gt;$B$4,0,('Phase-wise Effort'!$V$25*$B$3/($B$4*$C$2)))</f>
        <v>1.7637731481481486E-4</v>
      </c>
      <c r="AA35" s="72">
        <f ca="1">IF(AA$8&gt;$B$4,0,('Phase-wise Effort'!$V$25*$B$3/($B$4*$C$2)))</f>
        <v>1.7637731481481486E-4</v>
      </c>
      <c r="AB35" s="72">
        <f ca="1">IF(AB$8&gt;$B$4,0,('Phase-wise Effort'!$V$25*$B$3/($B$4*$C$2)))</f>
        <v>1.7637731481481486E-4</v>
      </c>
      <c r="AC35" s="72">
        <f ca="1">IF(AC$8&gt;$B$4,0,('Phase-wise Effort'!$V$25*$B$3/($B$4*$C$2)))</f>
        <v>1.7637731481481486E-4</v>
      </c>
      <c r="AD35" s="72">
        <f ca="1">IF(AD$8&gt;$B$4,0,('Phase-wise Effort'!$V$25*$B$3/($B$4*$C$2)))</f>
        <v>1.7637731481481486E-4</v>
      </c>
      <c r="AE35" s="72">
        <f ca="1">IF(AE$8&gt;$B$4,0,('Phase-wise Effort'!$V$25*$B$3/($B$4*$C$2)))</f>
        <v>1.7637731481481486E-4</v>
      </c>
      <c r="AF35" s="72">
        <f ca="1">IF(AF$8&gt;$B$4,0,('Phase-wise Effort'!$V$25*$B$3/($B$4*$C$2)))</f>
        <v>1.7637731481481486E-4</v>
      </c>
      <c r="AG35" s="72">
        <f ca="1">IF(AG$8&gt;$B$4,0,('Phase-wise Effort'!$V$25*$B$3/($B$4*$C$2)))</f>
        <v>1.7637731481481486E-4</v>
      </c>
      <c r="AH35" s="72">
        <f ca="1">IF(AH$8&gt;$B$4,0,('Phase-wise Effort'!$V$25*$B$3/($B$4*$C$2)))</f>
        <v>1.7637731481481486E-4</v>
      </c>
      <c r="AI35" s="72">
        <f ca="1">IF(AI$8&gt;$B$4,0,('Phase-wise Effort'!$V$25*$B$3/($B$4*$C$2)))</f>
        <v>1.7637731481481486E-4</v>
      </c>
      <c r="AJ35" s="72">
        <f ca="1">IF(AJ$8&gt;$B$4,0,('Phase-wise Effort'!$V$25*$B$3/($B$4*$C$2)))</f>
        <v>1.7637731481481486E-4</v>
      </c>
      <c r="AK35" s="72">
        <f ca="1">IF(AK$8&gt;$B$4,0,('Phase-wise Effort'!$V$25*$B$3/($B$4*$C$2)))</f>
        <v>1.7637731481481486E-4</v>
      </c>
      <c r="AL35" s="72">
        <f ca="1">IF(AL$8&gt;$B$4,0,('Phase-wise Effort'!$V$25*$B$3/($B$4*$C$2)))</f>
        <v>1.7637731481481486E-4</v>
      </c>
      <c r="AM35" s="72">
        <f ca="1">IF(AM$8&gt;$B$4,0,('Phase-wise Effort'!$V$25*$B$3/($B$4*$C$2)))</f>
        <v>1.7637731481481486E-4</v>
      </c>
      <c r="AN35" s="497">
        <f t="shared" ca="1" si="0"/>
        <v>6.3495833333333382E-3</v>
      </c>
    </row>
    <row r="36" spans="1:40" x14ac:dyDescent="0.25">
      <c r="A36" s="36"/>
      <c r="B36" s="555"/>
      <c r="C36" s="457" t="s">
        <v>289</v>
      </c>
      <c r="D36" s="500">
        <f ca="1">IF(D$8&gt;$B$4,0,('Phase-wise Effort'!$W$25*$B$3/($B$4*$C$2)))</f>
        <v>3.5275462962962957E-4</v>
      </c>
      <c r="E36" s="500">
        <f ca="1">IF(E$8&gt;$B$4,0,('Phase-wise Effort'!$W$25*$B$3/($B$4*$C$2)))</f>
        <v>3.5275462962962957E-4</v>
      </c>
      <c r="F36" s="500">
        <f ca="1">IF(F$8&gt;$B$4,0,('Phase-wise Effort'!$W$25*$B$3/($B$4*$C$2)))</f>
        <v>3.5275462962962957E-4</v>
      </c>
      <c r="G36" s="500">
        <f ca="1">IF(G$8&gt;$B$4,0,('Phase-wise Effort'!$W$25*$B$3/($B$4*$C$2)))</f>
        <v>3.5275462962962957E-4</v>
      </c>
      <c r="H36" s="500">
        <f ca="1">IF(H$8&gt;$B$4,0,('Phase-wise Effort'!$W$25*$B$3/($B$4*$C$2)))</f>
        <v>3.5275462962962957E-4</v>
      </c>
      <c r="I36" s="500">
        <f ca="1">IF(I$8&gt;$B$4,0,('Phase-wise Effort'!$W$25*$B$3/($B$4*$C$2)))</f>
        <v>3.5275462962962957E-4</v>
      </c>
      <c r="J36" s="500">
        <f ca="1">IF(J$8&gt;$B$4,0,('Phase-wise Effort'!$W$25*$B$3/($B$4*$C$2)))</f>
        <v>3.5275462962962957E-4</v>
      </c>
      <c r="K36" s="500">
        <f ca="1">IF(K$8&gt;$B$4,0,('Phase-wise Effort'!$W$25*$B$3/($B$4*$C$2)))</f>
        <v>3.5275462962962957E-4</v>
      </c>
      <c r="L36" s="500">
        <f ca="1">IF(L$8&gt;$B$4,0,('Phase-wise Effort'!$W$25*$B$3/($B$4*$C$2)))</f>
        <v>3.5275462962962957E-4</v>
      </c>
      <c r="M36" s="500">
        <f ca="1">IF(M$8&gt;$B$4,0,('Phase-wise Effort'!$W$25*$B$3/($B$4*$C$2)))</f>
        <v>3.5275462962962957E-4</v>
      </c>
      <c r="N36" s="500">
        <f ca="1">IF(N$8&gt;$B$4,0,('Phase-wise Effort'!$W$25*$B$3/($B$4*$C$2)))</f>
        <v>3.5275462962962957E-4</v>
      </c>
      <c r="O36" s="500">
        <f ca="1">IF(O$8&gt;$B$4,0,('Phase-wise Effort'!$W$25*$B$3/($B$4*$C$2)))</f>
        <v>3.5275462962962957E-4</v>
      </c>
      <c r="P36" s="500">
        <f ca="1">IF(P$8&gt;$B$4,0,('Phase-wise Effort'!$W$25*$B$3/($B$4*$C$2)))</f>
        <v>3.5275462962962957E-4</v>
      </c>
      <c r="Q36" s="500">
        <f ca="1">IF(Q$8&gt;$B$4,0,('Phase-wise Effort'!$W$25*$B$3/($B$4*$C$2)))</f>
        <v>3.5275462962962957E-4</v>
      </c>
      <c r="R36" s="500">
        <f ca="1">IF(R$8&gt;$B$4,0,('Phase-wise Effort'!$W$25*$B$3/($B$4*$C$2)))</f>
        <v>3.5275462962962957E-4</v>
      </c>
      <c r="S36" s="500">
        <f ca="1">IF(S$8&gt;$B$4,0,('Phase-wise Effort'!$W$25*$B$3/($B$4*$C$2)))</f>
        <v>3.5275462962962957E-4</v>
      </c>
      <c r="T36" s="500">
        <f ca="1">IF(T$8&gt;$B$4,0,('Phase-wise Effort'!$W$25*$B$3/($B$4*$C$2)))</f>
        <v>3.5275462962962957E-4</v>
      </c>
      <c r="U36" s="500">
        <f ca="1">IF(U$8&gt;$B$4,0,('Phase-wise Effort'!$W$25*$B$3/($B$4*$C$2)))</f>
        <v>3.5275462962962957E-4</v>
      </c>
      <c r="V36" s="500">
        <f ca="1">IF(V$8&gt;$B$4,0,('Phase-wise Effort'!$W$25*$B$3/($B$4*$C$2)))</f>
        <v>3.5275462962962957E-4</v>
      </c>
      <c r="W36" s="500">
        <f ca="1">IF(W$8&gt;$B$4,0,('Phase-wise Effort'!$W$25*$B$3/($B$4*$C$2)))</f>
        <v>3.5275462962962957E-4</v>
      </c>
      <c r="X36" s="500">
        <f ca="1">IF(X$8&gt;$B$4,0,('Phase-wise Effort'!$W$25*$B$3/($B$4*$C$2)))</f>
        <v>3.5275462962962957E-4</v>
      </c>
      <c r="Y36" s="500">
        <f ca="1">IF(Y$8&gt;$B$4,0,('Phase-wise Effort'!$W$25*$B$3/($B$4*$C$2)))</f>
        <v>3.5275462962962957E-4</v>
      </c>
      <c r="Z36" s="500">
        <f ca="1">IF(Z$8&gt;$B$4,0,('Phase-wise Effort'!$W$25*$B$3/($B$4*$C$2)))</f>
        <v>3.5275462962962957E-4</v>
      </c>
      <c r="AA36" s="500">
        <f ca="1">IF(AA$8&gt;$B$4,0,('Phase-wise Effort'!$W$25*$B$3/($B$4*$C$2)))</f>
        <v>3.5275462962962957E-4</v>
      </c>
      <c r="AB36" s="500">
        <f ca="1">IF(AB$8&gt;$B$4,0,('Phase-wise Effort'!$W$25*$B$3/($B$4*$C$2)))</f>
        <v>3.5275462962962957E-4</v>
      </c>
      <c r="AC36" s="500">
        <f ca="1">IF(AC$8&gt;$B$4,0,('Phase-wise Effort'!$W$25*$B$3/($B$4*$C$2)))</f>
        <v>3.5275462962962957E-4</v>
      </c>
      <c r="AD36" s="500">
        <f ca="1">IF(AD$8&gt;$B$4,0,('Phase-wise Effort'!$W$25*$B$3/($B$4*$C$2)))</f>
        <v>3.5275462962962957E-4</v>
      </c>
      <c r="AE36" s="500">
        <f ca="1">IF(AE$8&gt;$B$4,0,('Phase-wise Effort'!$W$25*$B$3/($B$4*$C$2)))</f>
        <v>3.5275462962962957E-4</v>
      </c>
      <c r="AF36" s="500">
        <f ca="1">IF(AF$8&gt;$B$4,0,('Phase-wise Effort'!$W$25*$B$3/($B$4*$C$2)))</f>
        <v>3.5275462962962957E-4</v>
      </c>
      <c r="AG36" s="500">
        <f ca="1">IF(AG$8&gt;$B$4,0,('Phase-wise Effort'!$W$25*$B$3/($B$4*$C$2)))</f>
        <v>3.5275462962962957E-4</v>
      </c>
      <c r="AH36" s="500">
        <f ca="1">IF(AH$8&gt;$B$4,0,('Phase-wise Effort'!$W$25*$B$3/($B$4*$C$2)))</f>
        <v>3.5275462962962957E-4</v>
      </c>
      <c r="AI36" s="500">
        <f ca="1">IF(AI$8&gt;$B$4,0,('Phase-wise Effort'!$W$25*$B$3/($B$4*$C$2)))</f>
        <v>3.5275462962962957E-4</v>
      </c>
      <c r="AJ36" s="500">
        <f ca="1">IF(AJ$8&gt;$B$4,0,('Phase-wise Effort'!$W$25*$B$3/($B$4*$C$2)))</f>
        <v>3.5275462962962957E-4</v>
      </c>
      <c r="AK36" s="500">
        <f ca="1">IF(AK$8&gt;$B$4,0,('Phase-wise Effort'!$W$25*$B$3/($B$4*$C$2)))</f>
        <v>3.5275462962962957E-4</v>
      </c>
      <c r="AL36" s="500">
        <f ca="1">IF(AL$8&gt;$B$4,0,('Phase-wise Effort'!$W$25*$B$3/($B$4*$C$2)))</f>
        <v>3.5275462962962957E-4</v>
      </c>
      <c r="AM36" s="500">
        <f ca="1">IF(AM$8&gt;$B$4,0,('Phase-wise Effort'!$W$25*$B$3/($B$4*$C$2)))</f>
        <v>3.5275462962962957E-4</v>
      </c>
      <c r="AN36" s="501"/>
    </row>
    <row r="37" spans="1:40" x14ac:dyDescent="0.25">
      <c r="A37" s="36"/>
    </row>
    <row r="38" spans="1:40" x14ac:dyDescent="0.25">
      <c r="A38" s="36"/>
    </row>
    <row r="39" spans="1:40" x14ac:dyDescent="0.25">
      <c r="A39" s="36"/>
    </row>
    <row r="40" spans="1:40" x14ac:dyDescent="0.25">
      <c r="A40" s="36"/>
    </row>
    <row r="41" spans="1:40" x14ac:dyDescent="0.25">
      <c r="A41" s="36"/>
    </row>
    <row r="42" spans="1:40" x14ac:dyDescent="0.25">
      <c r="A42" s="36"/>
    </row>
    <row r="43" spans="1:40" x14ac:dyDescent="0.25">
      <c r="A43" s="36"/>
    </row>
    <row r="44" spans="1:40" x14ac:dyDescent="0.25">
      <c r="A44" s="36"/>
    </row>
    <row r="45" spans="1:40" x14ac:dyDescent="0.25">
      <c r="A45" s="36"/>
    </row>
    <row r="46" spans="1:40" x14ac:dyDescent="0.25">
      <c r="A46" s="36"/>
    </row>
    <row r="47" spans="1:40" x14ac:dyDescent="0.25">
      <c r="A47" s="36"/>
    </row>
    <row r="48" spans="1:40" x14ac:dyDescent="0.25">
      <c r="A48" s="36"/>
    </row>
    <row r="49" spans="1:1" x14ac:dyDescent="0.25">
      <c r="A49" s="36"/>
    </row>
    <row r="50" spans="1:1" x14ac:dyDescent="0.25">
      <c r="A50" s="36"/>
    </row>
    <row r="51" spans="1:1" x14ac:dyDescent="0.25">
      <c r="A51" s="36"/>
    </row>
    <row r="52" spans="1:1" x14ac:dyDescent="0.25">
      <c r="A52" s="36"/>
    </row>
    <row r="53" spans="1:1" x14ac:dyDescent="0.25">
      <c r="A53" s="36"/>
    </row>
    <row r="54" spans="1:1" x14ac:dyDescent="0.25">
      <c r="A54" s="36"/>
    </row>
    <row r="55" spans="1:1" x14ac:dyDescent="0.25">
      <c r="A55" s="36"/>
    </row>
    <row r="56" spans="1:1" x14ac:dyDescent="0.25">
      <c r="A56" s="36"/>
    </row>
    <row r="57" spans="1:1" x14ac:dyDescent="0.25">
      <c r="A57" s="36"/>
    </row>
    <row r="58" spans="1:1" x14ac:dyDescent="0.25">
      <c r="A58" s="36"/>
    </row>
    <row r="59" spans="1:1" x14ac:dyDescent="0.25">
      <c r="A59" s="36"/>
    </row>
    <row r="60" spans="1:1" x14ac:dyDescent="0.25">
      <c r="A60" s="36"/>
    </row>
    <row r="61" spans="1:1" x14ac:dyDescent="0.25">
      <c r="A61" s="36"/>
    </row>
    <row r="62" spans="1:1" x14ac:dyDescent="0.25">
      <c r="A62" s="36"/>
    </row>
    <row r="63" spans="1:1" x14ac:dyDescent="0.25">
      <c r="A63" s="36"/>
    </row>
    <row r="64" spans="1:1" x14ac:dyDescent="0.25">
      <c r="A64" s="36"/>
    </row>
    <row r="65" spans="1:1" x14ac:dyDescent="0.25">
      <c r="A65" s="36"/>
    </row>
    <row r="66" spans="1:1" x14ac:dyDescent="0.25">
      <c r="A66" s="36"/>
    </row>
    <row r="67" spans="1:1" x14ac:dyDescent="0.25">
      <c r="A67" s="36"/>
    </row>
    <row r="68" spans="1:1" x14ac:dyDescent="0.25">
      <c r="A68" s="36"/>
    </row>
    <row r="69" spans="1:1" x14ac:dyDescent="0.25">
      <c r="A69" s="36"/>
    </row>
    <row r="70" spans="1:1" x14ac:dyDescent="0.25">
      <c r="A70" s="36"/>
    </row>
    <row r="71" spans="1:1" x14ac:dyDescent="0.25">
      <c r="A71" s="36"/>
    </row>
    <row r="72" spans="1:1" x14ac:dyDescent="0.25">
      <c r="A72" s="36"/>
    </row>
    <row r="73" spans="1:1" x14ac:dyDescent="0.25">
      <c r="A73" s="36"/>
    </row>
    <row r="74" spans="1:1" x14ac:dyDescent="0.25">
      <c r="A74" s="36"/>
    </row>
    <row r="75" spans="1:1" x14ac:dyDescent="0.25">
      <c r="A75" s="36"/>
    </row>
    <row r="76" spans="1:1" x14ac:dyDescent="0.25">
      <c r="A76" s="36"/>
    </row>
    <row r="77" spans="1:1" x14ac:dyDescent="0.25">
      <c r="A77" s="36"/>
    </row>
    <row r="78" spans="1:1" x14ac:dyDescent="0.25">
      <c r="A78" s="36"/>
    </row>
    <row r="79" spans="1:1" x14ac:dyDescent="0.25">
      <c r="A79" s="36"/>
    </row>
    <row r="80" spans="1:1" x14ac:dyDescent="0.25">
      <c r="A80" s="36"/>
    </row>
    <row r="81" spans="1:1" x14ac:dyDescent="0.25">
      <c r="A81" s="36"/>
    </row>
    <row r="82" spans="1:1" x14ac:dyDescent="0.25">
      <c r="A82" s="36"/>
    </row>
    <row r="83" spans="1:1" x14ac:dyDescent="0.25">
      <c r="A83" s="36"/>
    </row>
    <row r="84" spans="1:1" x14ac:dyDescent="0.25">
      <c r="A84" s="36"/>
    </row>
  </sheetData>
  <mergeCells count="2">
    <mergeCell ref="B9:B22"/>
    <mergeCell ref="B23:B36"/>
  </mergeCells>
  <pageMargins left="0.7" right="0.7" top="0.75" bottom="0.75" header="0.3" footer="0.3"/>
  <pageSetup orientation="portrait"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29"/>
  <sheetViews>
    <sheetView zoomScale="81" zoomScaleNormal="81" workbookViewId="0">
      <pane xSplit="1" topLeftCell="R1" activePane="topRight" state="frozen"/>
      <selection pane="topRight" activeCell="AS14" sqref="AS14"/>
    </sheetView>
  </sheetViews>
  <sheetFormatPr defaultRowHeight="15" x14ac:dyDescent="0.25"/>
  <cols>
    <col min="1" max="1" width="31.140625" customWidth="1"/>
    <col min="2" max="4" width="9.140625" customWidth="1"/>
    <col min="5" max="5" width="9.140625" style="39" customWidth="1"/>
    <col min="6" max="6" width="12.42578125" style="39" customWidth="1"/>
    <col min="7" max="22" width="9.140625" customWidth="1"/>
    <col min="25" max="25" width="9.5703125" customWidth="1"/>
    <col min="32" max="32" width="10.140625" customWidth="1"/>
    <col min="33" max="33" width="12.5703125" customWidth="1"/>
    <col min="34" max="34" width="11.5703125" customWidth="1"/>
    <col min="35" max="35" width="11.140625" customWidth="1"/>
    <col min="38" max="38" width="11.85546875" style="117" customWidth="1"/>
    <col min="40" max="40" width="13.140625" customWidth="1"/>
  </cols>
  <sheetData>
    <row r="1" spans="1:40" ht="76.5" x14ac:dyDescent="0.25">
      <c r="A1" s="439" t="s">
        <v>242</v>
      </c>
      <c r="B1" s="439" t="s">
        <v>63</v>
      </c>
      <c r="C1" s="439" t="s">
        <v>64</v>
      </c>
      <c r="D1" s="439" t="s">
        <v>65</v>
      </c>
      <c r="E1" s="440" t="s">
        <v>290</v>
      </c>
      <c r="F1" s="440" t="s">
        <v>291</v>
      </c>
      <c r="G1" s="441" t="s">
        <v>3</v>
      </c>
      <c r="H1" s="441" t="s">
        <v>292</v>
      </c>
      <c r="I1" s="441" t="s">
        <v>9</v>
      </c>
      <c r="J1" s="441" t="s">
        <v>12</v>
      </c>
      <c r="K1" s="441" t="s">
        <v>293</v>
      </c>
      <c r="L1" s="441" t="s">
        <v>18</v>
      </c>
      <c r="M1" s="441" t="s">
        <v>21</v>
      </c>
      <c r="N1" s="441" t="s">
        <v>24</v>
      </c>
      <c r="O1" s="441" t="s">
        <v>27</v>
      </c>
      <c r="P1" s="441" t="s">
        <v>30</v>
      </c>
      <c r="Q1" s="441" t="s">
        <v>33</v>
      </c>
      <c r="R1" s="441" t="s">
        <v>36</v>
      </c>
      <c r="S1" s="441" t="s">
        <v>39</v>
      </c>
      <c r="T1" s="441" t="s">
        <v>42</v>
      </c>
      <c r="U1" s="441" t="s">
        <v>45</v>
      </c>
      <c r="V1" s="441" t="s">
        <v>48</v>
      </c>
      <c r="W1" s="437" t="s">
        <v>294</v>
      </c>
      <c r="X1" s="437" t="s">
        <v>246</v>
      </c>
      <c r="Y1" s="438" t="s">
        <v>295</v>
      </c>
      <c r="Z1" s="437" t="s">
        <v>248</v>
      </c>
      <c r="AA1" s="437" t="s">
        <v>249</v>
      </c>
      <c r="AB1" s="437" t="s">
        <v>250</v>
      </c>
      <c r="AC1" s="437" t="s">
        <v>251</v>
      </c>
      <c r="AD1" s="437" t="s">
        <v>252</v>
      </c>
      <c r="AE1" s="437" t="s">
        <v>264</v>
      </c>
      <c r="AF1" s="445" t="s">
        <v>296</v>
      </c>
      <c r="AG1" s="446" t="s">
        <v>257</v>
      </c>
      <c r="AH1" s="446" t="s">
        <v>258</v>
      </c>
      <c r="AI1" s="446" t="s">
        <v>259</v>
      </c>
      <c r="AJ1" s="446" t="s">
        <v>260</v>
      </c>
      <c r="AK1" s="446" t="s">
        <v>261</v>
      </c>
      <c r="AL1" s="446" t="s">
        <v>297</v>
      </c>
      <c r="AM1" s="446" t="s">
        <v>263</v>
      </c>
      <c r="AN1" s="447" t="s">
        <v>264</v>
      </c>
    </row>
    <row r="2" spans="1:40" x14ac:dyDescent="0.25">
      <c r="A2" s="74" t="s">
        <v>298</v>
      </c>
      <c r="B2" s="215">
        <v>200</v>
      </c>
      <c r="C2" s="215">
        <v>250</v>
      </c>
      <c r="D2" s="215">
        <v>300</v>
      </c>
      <c r="E2" s="76">
        <f>D2/B2</f>
        <v>1.5</v>
      </c>
      <c r="F2" s="73">
        <v>1</v>
      </c>
      <c r="G2" s="216">
        <v>0.3</v>
      </c>
      <c r="H2" s="217">
        <v>0</v>
      </c>
      <c r="I2" s="217">
        <v>0</v>
      </c>
      <c r="J2" s="217">
        <v>0</v>
      </c>
      <c r="K2" s="216">
        <v>0.3</v>
      </c>
      <c r="L2" s="216">
        <v>0.05</v>
      </c>
      <c r="M2" s="217">
        <v>0</v>
      </c>
      <c r="N2" s="216">
        <v>0.05</v>
      </c>
      <c r="O2" s="216">
        <v>0.1</v>
      </c>
      <c r="P2" s="216">
        <v>0.05</v>
      </c>
      <c r="Q2" s="216">
        <v>0.05</v>
      </c>
      <c r="R2" s="216">
        <v>0.05</v>
      </c>
      <c r="S2" s="216">
        <v>0.15</v>
      </c>
      <c r="T2" s="216">
        <v>0.05</v>
      </c>
      <c r="U2" s="216">
        <v>0.15</v>
      </c>
      <c r="V2" s="216">
        <v>0.05</v>
      </c>
      <c r="W2" s="433">
        <v>0.1</v>
      </c>
      <c r="X2" s="433">
        <v>0.1</v>
      </c>
      <c r="Y2" s="433">
        <v>0.35</v>
      </c>
      <c r="Z2" s="433">
        <v>0.1</v>
      </c>
      <c r="AA2" s="433">
        <v>0.05</v>
      </c>
      <c r="AB2" s="433">
        <v>0.2</v>
      </c>
      <c r="AC2" s="433">
        <v>0</v>
      </c>
      <c r="AD2" s="433">
        <v>0.1</v>
      </c>
      <c r="AE2" s="433">
        <f>SUM(W2:AD2)</f>
        <v>1.0000000000000002</v>
      </c>
      <c r="AF2" s="442">
        <f>40%*$W2+20%*$X2+10%*$Y2+10%*$AB2</f>
        <v>0.115</v>
      </c>
      <c r="AG2" s="442">
        <f>35%*$W2+45%*$X2+20%*$Y2+10%*$AB2+20%*$AC2+25%*$AA2</f>
        <v>0.1825</v>
      </c>
      <c r="AH2" s="443">
        <f>20%*$W2+20%*$X2+70%*$Y2+10%*$AB2+80%*$AC2+60%*$AA2</f>
        <v>0.33499999999999996</v>
      </c>
      <c r="AI2" s="444">
        <f>5%*$W2+5%*$X2+10%*$Z2</f>
        <v>2.0000000000000004E-2</v>
      </c>
      <c r="AJ2" s="444">
        <f>10%*$X2+30%*$Z2+5%*$AA2</f>
        <v>4.2500000000000003E-2</v>
      </c>
      <c r="AK2" s="444">
        <f>60%*$Z2+10%*$AA2</f>
        <v>6.5000000000000002E-2</v>
      </c>
      <c r="AL2" s="444">
        <f>70%*AB2</f>
        <v>0.13999999999999999</v>
      </c>
      <c r="AM2" s="434">
        <v>0.1</v>
      </c>
      <c r="AN2" s="444">
        <f>SUM(AF2:AM2)</f>
        <v>1</v>
      </c>
    </row>
    <row r="3" spans="1:40" x14ac:dyDescent="0.25">
      <c r="A3" s="74" t="s">
        <v>299</v>
      </c>
      <c r="B3" s="215">
        <v>200</v>
      </c>
      <c r="C3" s="215">
        <v>250</v>
      </c>
      <c r="D3" s="215">
        <v>300</v>
      </c>
      <c r="E3" s="76">
        <f t="shared" ref="E3:E20" si="0">D3/B3</f>
        <v>1.5</v>
      </c>
      <c r="F3" s="73">
        <v>2</v>
      </c>
      <c r="G3" s="86">
        <v>0.3</v>
      </c>
      <c r="H3" s="87">
        <v>0</v>
      </c>
      <c r="I3" s="87">
        <v>0</v>
      </c>
      <c r="J3" s="87">
        <v>0</v>
      </c>
      <c r="K3" s="86">
        <v>0.3</v>
      </c>
      <c r="L3" s="86">
        <v>0.05</v>
      </c>
      <c r="M3" s="87">
        <v>0</v>
      </c>
      <c r="N3" s="86">
        <v>0.05</v>
      </c>
      <c r="O3" s="86">
        <v>0.1</v>
      </c>
      <c r="P3" s="86">
        <v>0.05</v>
      </c>
      <c r="Q3" s="86">
        <v>0.05</v>
      </c>
      <c r="R3" s="86">
        <v>0.05</v>
      </c>
      <c r="S3" s="86">
        <v>0.15</v>
      </c>
      <c r="T3" s="86">
        <v>0.05</v>
      </c>
      <c r="U3" s="86">
        <v>0.15</v>
      </c>
      <c r="V3" s="86">
        <v>0.05</v>
      </c>
      <c r="W3" s="433">
        <v>0.1</v>
      </c>
      <c r="X3" s="433">
        <v>0.1</v>
      </c>
      <c r="Y3" s="433">
        <v>0.35</v>
      </c>
      <c r="Z3" s="433">
        <v>0.1</v>
      </c>
      <c r="AA3" s="433">
        <v>0.05</v>
      </c>
      <c r="AB3" s="433">
        <v>0.2</v>
      </c>
      <c r="AC3" s="433">
        <v>0</v>
      </c>
      <c r="AD3" s="433">
        <v>0.1</v>
      </c>
      <c r="AE3" s="433">
        <f t="shared" ref="AE3:AE22" si="1">SUM(W3:AD3)</f>
        <v>1.0000000000000002</v>
      </c>
      <c r="AF3" s="444">
        <f t="shared" ref="AF3:AF22" si="2">40%*$W3+20%*$X3+10%*$Y3+10%*$AB3</f>
        <v>0.115</v>
      </c>
      <c r="AG3" s="444">
        <f t="shared" ref="AG3:AG22" si="3">35%*$W3+45%*$X3+20%*$Y3+10%*$AB3+20%*$AC3+25%*$AA3</f>
        <v>0.1825</v>
      </c>
      <c r="AH3" s="443">
        <f t="shared" ref="AH3:AH22" si="4">20%*$W3+20%*$X3+70%*$Y3+10%*$AB3+80%*$AC3+60%*$AA3</f>
        <v>0.33499999999999996</v>
      </c>
      <c r="AI3" s="444">
        <f t="shared" ref="AI3:AI22" si="5">5%*$W3+5%*$X3+10%*$Z3</f>
        <v>2.0000000000000004E-2</v>
      </c>
      <c r="AJ3" s="444">
        <f t="shared" ref="AJ3:AJ22" si="6">10%*$X3+30%*$Z3+5%*$AA3</f>
        <v>4.2500000000000003E-2</v>
      </c>
      <c r="AK3" s="444">
        <f t="shared" ref="AK3:AK22" si="7">60%*$Z3+10%*$AA3</f>
        <v>6.5000000000000002E-2</v>
      </c>
      <c r="AL3" s="444">
        <f t="shared" ref="AL3:AL22" si="8">70%*AB3</f>
        <v>0.13999999999999999</v>
      </c>
      <c r="AM3" s="434">
        <v>0.1</v>
      </c>
      <c r="AN3" s="444">
        <f t="shared" ref="AN3:AN22" si="9">SUM(AF3:AM3)</f>
        <v>1</v>
      </c>
    </row>
    <row r="4" spans="1:40" x14ac:dyDescent="0.25">
      <c r="A4" s="74" t="s">
        <v>300</v>
      </c>
      <c r="B4" s="214">
        <v>330</v>
      </c>
      <c r="C4" s="214">
        <v>550</v>
      </c>
      <c r="D4" s="214">
        <v>1045</v>
      </c>
      <c r="E4" s="76">
        <f t="shared" si="0"/>
        <v>3.1666666666666665</v>
      </c>
      <c r="F4" s="73">
        <v>3</v>
      </c>
      <c r="G4" s="86">
        <v>0.2</v>
      </c>
      <c r="H4" s="87">
        <v>0</v>
      </c>
      <c r="I4" s="87">
        <v>0</v>
      </c>
      <c r="J4" s="87">
        <v>0</v>
      </c>
      <c r="K4" s="86">
        <v>0.3</v>
      </c>
      <c r="L4" s="86">
        <v>0.05</v>
      </c>
      <c r="M4" s="87">
        <v>0</v>
      </c>
      <c r="N4" s="86">
        <v>0.05</v>
      </c>
      <c r="O4" s="86">
        <v>0.1</v>
      </c>
      <c r="P4" s="86">
        <v>0.1</v>
      </c>
      <c r="Q4" s="86">
        <v>0.05</v>
      </c>
      <c r="R4" s="86">
        <v>0.1</v>
      </c>
      <c r="S4" s="86">
        <v>0.15</v>
      </c>
      <c r="T4" s="86">
        <v>0.05</v>
      </c>
      <c r="U4" s="86">
        <v>0.15</v>
      </c>
      <c r="V4" s="86">
        <v>0.05</v>
      </c>
      <c r="W4" s="433">
        <v>0.1</v>
      </c>
      <c r="X4" s="433">
        <v>0.1</v>
      </c>
      <c r="Y4" s="433">
        <v>0.45</v>
      </c>
      <c r="Z4" s="433">
        <v>0.05</v>
      </c>
      <c r="AA4" s="433">
        <v>0.05</v>
      </c>
      <c r="AB4" s="433">
        <v>0.15</v>
      </c>
      <c r="AC4" s="433">
        <v>0</v>
      </c>
      <c r="AD4" s="433">
        <v>0.1</v>
      </c>
      <c r="AE4" s="433">
        <f t="shared" si="1"/>
        <v>1.0000000000000002</v>
      </c>
      <c r="AF4" s="444">
        <f t="shared" si="2"/>
        <v>0.12000000000000001</v>
      </c>
      <c r="AG4" s="444">
        <f t="shared" si="3"/>
        <v>0.19750000000000001</v>
      </c>
      <c r="AH4" s="443">
        <f t="shared" si="4"/>
        <v>0.4</v>
      </c>
      <c r="AI4" s="444">
        <f t="shared" si="5"/>
        <v>1.5000000000000003E-2</v>
      </c>
      <c r="AJ4" s="444">
        <f t="shared" si="6"/>
        <v>2.7500000000000004E-2</v>
      </c>
      <c r="AK4" s="444">
        <f t="shared" si="7"/>
        <v>3.5000000000000003E-2</v>
      </c>
      <c r="AL4" s="444">
        <f t="shared" si="8"/>
        <v>0.105</v>
      </c>
      <c r="AM4" s="434">
        <v>0.1</v>
      </c>
      <c r="AN4" s="444">
        <f t="shared" si="9"/>
        <v>1</v>
      </c>
    </row>
    <row r="5" spans="1:40" x14ac:dyDescent="0.25">
      <c r="A5" s="74" t="s">
        <v>301</v>
      </c>
      <c r="B5" s="214">
        <v>824</v>
      </c>
      <c r="C5" s="214">
        <v>1353</v>
      </c>
      <c r="D5" s="214">
        <v>1958</v>
      </c>
      <c r="E5" s="76">
        <f t="shared" si="0"/>
        <v>2.3762135922330097</v>
      </c>
      <c r="F5" s="73">
        <v>3</v>
      </c>
      <c r="G5" s="86">
        <v>0.2</v>
      </c>
      <c r="H5" s="87">
        <v>0</v>
      </c>
      <c r="I5" s="87">
        <v>0</v>
      </c>
      <c r="J5" s="87">
        <v>0</v>
      </c>
      <c r="K5" s="86">
        <v>0.3</v>
      </c>
      <c r="L5" s="86">
        <v>0.05</v>
      </c>
      <c r="M5" s="87">
        <v>0</v>
      </c>
      <c r="N5" s="86">
        <v>0.05</v>
      </c>
      <c r="O5" s="86">
        <v>0.1</v>
      </c>
      <c r="P5" s="86">
        <v>0.1</v>
      </c>
      <c r="Q5" s="86">
        <v>0.05</v>
      </c>
      <c r="R5" s="86">
        <v>0.1</v>
      </c>
      <c r="S5" s="86">
        <v>0.15</v>
      </c>
      <c r="T5" s="86">
        <v>0.05</v>
      </c>
      <c r="U5" s="86">
        <v>0.15</v>
      </c>
      <c r="V5" s="86">
        <v>0.05</v>
      </c>
      <c r="W5" s="433">
        <v>0.1</v>
      </c>
      <c r="X5" s="433">
        <v>0.1</v>
      </c>
      <c r="Y5" s="433">
        <v>0.45</v>
      </c>
      <c r="Z5" s="433">
        <v>0.05</v>
      </c>
      <c r="AA5" s="433">
        <v>0.05</v>
      </c>
      <c r="AB5" s="433">
        <v>0.15</v>
      </c>
      <c r="AC5" s="433">
        <v>0</v>
      </c>
      <c r="AD5" s="433">
        <v>0.1</v>
      </c>
      <c r="AE5" s="433">
        <f t="shared" si="1"/>
        <v>1.0000000000000002</v>
      </c>
      <c r="AF5" s="444">
        <f t="shared" si="2"/>
        <v>0.12000000000000001</v>
      </c>
      <c r="AG5" s="444">
        <f t="shared" si="3"/>
        <v>0.19750000000000001</v>
      </c>
      <c r="AH5" s="443">
        <f t="shared" si="4"/>
        <v>0.4</v>
      </c>
      <c r="AI5" s="444">
        <f t="shared" si="5"/>
        <v>1.5000000000000003E-2</v>
      </c>
      <c r="AJ5" s="444">
        <f t="shared" si="6"/>
        <v>2.7500000000000004E-2</v>
      </c>
      <c r="AK5" s="444">
        <f t="shared" si="7"/>
        <v>3.5000000000000003E-2</v>
      </c>
      <c r="AL5" s="444">
        <f t="shared" si="8"/>
        <v>0.105</v>
      </c>
      <c r="AM5" s="434">
        <v>0.1</v>
      </c>
      <c r="AN5" s="444">
        <f t="shared" si="9"/>
        <v>1</v>
      </c>
    </row>
    <row r="6" spans="1:40" x14ac:dyDescent="0.25">
      <c r="A6" s="74" t="s">
        <v>302</v>
      </c>
      <c r="B6" s="198">
        <v>600</v>
      </c>
      <c r="C6" s="198">
        <v>1200</v>
      </c>
      <c r="D6" s="198">
        <v>1600</v>
      </c>
      <c r="E6" s="76">
        <f t="shared" si="0"/>
        <v>2.6666666666666665</v>
      </c>
      <c r="F6" s="73">
        <v>1</v>
      </c>
      <c r="G6" s="86">
        <v>0.05</v>
      </c>
      <c r="H6" s="86">
        <v>0.1</v>
      </c>
      <c r="I6" s="86">
        <v>0.15</v>
      </c>
      <c r="J6" s="87">
        <v>0</v>
      </c>
      <c r="K6" s="86">
        <v>0.3</v>
      </c>
      <c r="L6" s="86">
        <v>0.05</v>
      </c>
      <c r="M6" s="87">
        <v>0</v>
      </c>
      <c r="N6" s="86">
        <v>0.05</v>
      </c>
      <c r="O6" s="86">
        <v>0.05</v>
      </c>
      <c r="P6" s="86">
        <v>0.1</v>
      </c>
      <c r="Q6" s="86">
        <v>0.05</v>
      </c>
      <c r="R6" s="86">
        <v>0.05</v>
      </c>
      <c r="S6" s="86">
        <v>0.15</v>
      </c>
      <c r="T6" s="86">
        <v>0.05</v>
      </c>
      <c r="U6" s="86">
        <v>0.15</v>
      </c>
      <c r="V6" s="86">
        <v>0.05</v>
      </c>
      <c r="W6" s="433">
        <v>0.1</v>
      </c>
      <c r="X6" s="433">
        <v>0.15</v>
      </c>
      <c r="Y6" s="433">
        <v>0.45</v>
      </c>
      <c r="Z6" s="433">
        <v>0.05</v>
      </c>
      <c r="AA6" s="433">
        <v>0.05</v>
      </c>
      <c r="AB6" s="433">
        <v>0.1</v>
      </c>
      <c r="AC6" s="433">
        <v>0</v>
      </c>
      <c r="AD6" s="433">
        <v>0.1</v>
      </c>
      <c r="AE6" s="433">
        <f t="shared" si="1"/>
        <v>1</v>
      </c>
      <c r="AF6" s="444">
        <f t="shared" si="2"/>
        <v>0.12500000000000003</v>
      </c>
      <c r="AG6" s="444">
        <f t="shared" si="3"/>
        <v>0.21500000000000002</v>
      </c>
      <c r="AH6" s="443">
        <f t="shared" si="4"/>
        <v>0.40500000000000003</v>
      </c>
      <c r="AI6" s="444">
        <f t="shared" si="5"/>
        <v>1.7500000000000002E-2</v>
      </c>
      <c r="AJ6" s="444">
        <f t="shared" si="6"/>
        <v>3.2500000000000001E-2</v>
      </c>
      <c r="AK6" s="444">
        <f t="shared" si="7"/>
        <v>3.5000000000000003E-2</v>
      </c>
      <c r="AL6" s="444">
        <f t="shared" si="8"/>
        <v>6.9999999999999993E-2</v>
      </c>
      <c r="AM6" s="434">
        <v>0.1</v>
      </c>
      <c r="AN6" s="444">
        <f t="shared" si="9"/>
        <v>1</v>
      </c>
    </row>
    <row r="7" spans="1:40" x14ac:dyDescent="0.25">
      <c r="A7" s="74" t="s">
        <v>303</v>
      </c>
      <c r="B7" s="214">
        <v>1000</v>
      </c>
      <c r="C7" s="214">
        <v>3600</v>
      </c>
      <c r="D7" s="214">
        <v>6000</v>
      </c>
      <c r="E7" s="76">
        <f t="shared" si="0"/>
        <v>6</v>
      </c>
      <c r="F7" s="73">
        <v>1</v>
      </c>
      <c r="G7" s="216">
        <v>0</v>
      </c>
      <c r="H7" s="216">
        <v>0.1</v>
      </c>
      <c r="I7" s="216">
        <v>0</v>
      </c>
      <c r="J7" s="217">
        <v>0</v>
      </c>
      <c r="K7" s="216">
        <v>0.4</v>
      </c>
      <c r="L7" s="216">
        <v>0.05</v>
      </c>
      <c r="M7" s="217">
        <v>0</v>
      </c>
      <c r="N7" s="216">
        <v>0.15</v>
      </c>
      <c r="O7" s="216">
        <v>0.05</v>
      </c>
      <c r="P7" s="216">
        <v>0.15</v>
      </c>
      <c r="Q7" s="216">
        <v>0</v>
      </c>
      <c r="R7" s="216">
        <v>0.05</v>
      </c>
      <c r="S7" s="216">
        <v>0.15</v>
      </c>
      <c r="T7" s="216">
        <v>0.05</v>
      </c>
      <c r="U7" s="216">
        <v>0.15</v>
      </c>
      <c r="V7" s="216">
        <v>0.05</v>
      </c>
      <c r="W7" s="433">
        <v>0.1</v>
      </c>
      <c r="X7" s="433">
        <v>0.15</v>
      </c>
      <c r="Y7" s="433">
        <v>0.45</v>
      </c>
      <c r="Z7" s="433">
        <v>0.05</v>
      </c>
      <c r="AA7" s="433">
        <v>0.05</v>
      </c>
      <c r="AB7" s="433">
        <v>0.1</v>
      </c>
      <c r="AC7" s="433">
        <v>0</v>
      </c>
      <c r="AD7" s="433">
        <v>0.1</v>
      </c>
      <c r="AE7" s="433">
        <f t="shared" si="1"/>
        <v>1</v>
      </c>
      <c r="AF7" s="444">
        <f t="shared" si="2"/>
        <v>0.12500000000000003</v>
      </c>
      <c r="AG7" s="444">
        <f t="shared" si="3"/>
        <v>0.21500000000000002</v>
      </c>
      <c r="AH7" s="443">
        <f t="shared" si="4"/>
        <v>0.40500000000000003</v>
      </c>
      <c r="AI7" s="444">
        <f t="shared" si="5"/>
        <v>1.7500000000000002E-2</v>
      </c>
      <c r="AJ7" s="444">
        <f t="shared" si="6"/>
        <v>3.2500000000000001E-2</v>
      </c>
      <c r="AK7" s="444">
        <f t="shared" si="7"/>
        <v>3.5000000000000003E-2</v>
      </c>
      <c r="AL7" s="444">
        <f t="shared" si="8"/>
        <v>6.9999999999999993E-2</v>
      </c>
      <c r="AM7" s="434">
        <v>0.1</v>
      </c>
      <c r="AN7" s="444">
        <f t="shared" si="9"/>
        <v>1</v>
      </c>
    </row>
    <row r="8" spans="1:40" x14ac:dyDescent="0.25">
      <c r="A8" s="74" t="s">
        <v>96</v>
      </c>
      <c r="B8" s="198">
        <v>795</v>
      </c>
      <c r="C8" s="198">
        <v>1740</v>
      </c>
      <c r="D8" s="198">
        <v>2574</v>
      </c>
      <c r="E8" s="76">
        <f t="shared" si="0"/>
        <v>3.2377358490566039</v>
      </c>
      <c r="F8" s="73">
        <v>1</v>
      </c>
      <c r="G8" s="86">
        <v>0</v>
      </c>
      <c r="H8" s="86">
        <v>0.1</v>
      </c>
      <c r="I8" s="86">
        <v>0.15</v>
      </c>
      <c r="J8" s="87">
        <v>0</v>
      </c>
      <c r="K8" s="86">
        <v>0.3</v>
      </c>
      <c r="L8" s="86">
        <v>0.05</v>
      </c>
      <c r="M8" s="87">
        <v>0</v>
      </c>
      <c r="N8" s="86">
        <v>0.1</v>
      </c>
      <c r="O8" s="86">
        <v>0.05</v>
      </c>
      <c r="P8" s="86">
        <v>0.1</v>
      </c>
      <c r="Q8" s="86">
        <v>0.05</v>
      </c>
      <c r="R8" s="86">
        <v>0.05</v>
      </c>
      <c r="S8" s="86">
        <v>0.15</v>
      </c>
      <c r="T8" s="86">
        <v>0.05</v>
      </c>
      <c r="U8" s="86">
        <v>0.15</v>
      </c>
      <c r="V8" s="86">
        <v>0.05</v>
      </c>
      <c r="W8" s="433">
        <v>0.1</v>
      </c>
      <c r="X8" s="433">
        <v>0.15</v>
      </c>
      <c r="Y8" s="433">
        <v>0.45</v>
      </c>
      <c r="Z8" s="433">
        <v>0.05</v>
      </c>
      <c r="AA8" s="433">
        <v>0.05</v>
      </c>
      <c r="AB8" s="433">
        <v>0.1</v>
      </c>
      <c r="AC8" s="433">
        <v>0</v>
      </c>
      <c r="AD8" s="433">
        <v>0.1</v>
      </c>
      <c r="AE8" s="433">
        <f t="shared" si="1"/>
        <v>1</v>
      </c>
      <c r="AF8" s="444">
        <f t="shared" si="2"/>
        <v>0.12500000000000003</v>
      </c>
      <c r="AG8" s="444">
        <f t="shared" si="3"/>
        <v>0.21500000000000002</v>
      </c>
      <c r="AH8" s="443">
        <f t="shared" si="4"/>
        <v>0.40500000000000003</v>
      </c>
      <c r="AI8" s="444">
        <f t="shared" si="5"/>
        <v>1.7500000000000002E-2</v>
      </c>
      <c r="AJ8" s="444">
        <f t="shared" si="6"/>
        <v>3.2500000000000001E-2</v>
      </c>
      <c r="AK8" s="444">
        <f t="shared" si="7"/>
        <v>3.5000000000000003E-2</v>
      </c>
      <c r="AL8" s="444">
        <f t="shared" si="8"/>
        <v>6.9999999999999993E-2</v>
      </c>
      <c r="AM8" s="434">
        <v>0.1</v>
      </c>
      <c r="AN8" s="444">
        <f t="shared" si="9"/>
        <v>1</v>
      </c>
    </row>
    <row r="9" spans="1:40" s="39" customFormat="1" x14ac:dyDescent="0.25">
      <c r="A9" s="74" t="s">
        <v>304</v>
      </c>
      <c r="B9" s="198">
        <v>887</v>
      </c>
      <c r="C9" s="198">
        <v>1518</v>
      </c>
      <c r="D9" s="198">
        <v>2165</v>
      </c>
      <c r="E9" s="76">
        <f t="shared" si="0"/>
        <v>2.4408117249154455</v>
      </c>
      <c r="F9" s="73">
        <v>1</v>
      </c>
      <c r="G9" s="86">
        <v>0.1</v>
      </c>
      <c r="H9" s="86">
        <v>0.1</v>
      </c>
      <c r="I9" s="86">
        <v>0</v>
      </c>
      <c r="J9" s="87">
        <v>0</v>
      </c>
      <c r="K9" s="86">
        <v>0.3</v>
      </c>
      <c r="L9" s="86">
        <v>0.05</v>
      </c>
      <c r="M9" s="87">
        <v>0</v>
      </c>
      <c r="N9" s="86">
        <v>0.1</v>
      </c>
      <c r="O9" s="86">
        <v>0.1</v>
      </c>
      <c r="P9" s="86">
        <v>0.1</v>
      </c>
      <c r="Q9" s="86">
        <v>0.05</v>
      </c>
      <c r="R9" s="86">
        <v>0.05</v>
      </c>
      <c r="S9" s="86">
        <v>0.15</v>
      </c>
      <c r="T9" s="86">
        <v>0.05</v>
      </c>
      <c r="U9" s="86">
        <v>0.15</v>
      </c>
      <c r="V9" s="86">
        <v>0.05</v>
      </c>
      <c r="W9" s="433">
        <v>0.1</v>
      </c>
      <c r="X9" s="433">
        <v>0.15</v>
      </c>
      <c r="Y9" s="433">
        <v>0.45</v>
      </c>
      <c r="Z9" s="433">
        <v>0.05</v>
      </c>
      <c r="AA9" s="433">
        <v>0.05</v>
      </c>
      <c r="AB9" s="433">
        <v>0.1</v>
      </c>
      <c r="AC9" s="433">
        <v>0</v>
      </c>
      <c r="AD9" s="433">
        <v>0.1</v>
      </c>
      <c r="AE9" s="433">
        <f t="shared" si="1"/>
        <v>1</v>
      </c>
      <c r="AF9" s="444">
        <f t="shared" si="2"/>
        <v>0.12500000000000003</v>
      </c>
      <c r="AG9" s="444">
        <f t="shared" si="3"/>
        <v>0.21500000000000002</v>
      </c>
      <c r="AH9" s="443">
        <f t="shared" si="4"/>
        <v>0.40500000000000003</v>
      </c>
      <c r="AI9" s="444">
        <f t="shared" si="5"/>
        <v>1.7500000000000002E-2</v>
      </c>
      <c r="AJ9" s="444">
        <f t="shared" si="6"/>
        <v>3.2500000000000001E-2</v>
      </c>
      <c r="AK9" s="444">
        <f t="shared" si="7"/>
        <v>3.5000000000000003E-2</v>
      </c>
      <c r="AL9" s="444">
        <f t="shared" si="8"/>
        <v>6.9999999999999993E-2</v>
      </c>
      <c r="AM9" s="434">
        <v>0.1</v>
      </c>
      <c r="AN9" s="444">
        <f t="shared" si="9"/>
        <v>1</v>
      </c>
    </row>
    <row r="10" spans="1:40" x14ac:dyDescent="0.25">
      <c r="A10" s="74" t="s">
        <v>305</v>
      </c>
      <c r="B10" s="198">
        <v>684</v>
      </c>
      <c r="C10" s="198">
        <v>1518</v>
      </c>
      <c r="D10" s="198">
        <v>2389</v>
      </c>
      <c r="E10" s="76">
        <f t="shared" si="0"/>
        <v>3.492690058479532</v>
      </c>
      <c r="F10" s="73">
        <v>0</v>
      </c>
      <c r="G10" s="87">
        <v>0</v>
      </c>
      <c r="H10" s="87">
        <v>0.1</v>
      </c>
      <c r="I10" s="86">
        <v>0.15</v>
      </c>
      <c r="J10" s="86">
        <v>0</v>
      </c>
      <c r="K10" s="86">
        <v>0.25</v>
      </c>
      <c r="L10" s="86">
        <v>0.15</v>
      </c>
      <c r="M10" s="86">
        <v>0.05</v>
      </c>
      <c r="N10" s="86">
        <v>0.05</v>
      </c>
      <c r="O10" s="86">
        <v>0.05</v>
      </c>
      <c r="P10" s="86">
        <v>7.0000000000000007E-2</v>
      </c>
      <c r="Q10" s="86">
        <v>0.03</v>
      </c>
      <c r="R10" s="86">
        <v>0.05</v>
      </c>
      <c r="S10" s="86">
        <v>0.15</v>
      </c>
      <c r="T10" s="86">
        <v>0.05</v>
      </c>
      <c r="U10" s="86">
        <v>0.15</v>
      </c>
      <c r="V10" s="86">
        <v>0.05</v>
      </c>
      <c r="W10" s="433">
        <v>0.1</v>
      </c>
      <c r="X10" s="433">
        <v>0.15</v>
      </c>
      <c r="Y10" s="433">
        <v>0.45</v>
      </c>
      <c r="Z10" s="433">
        <v>0.05</v>
      </c>
      <c r="AA10" s="433">
        <v>0.05</v>
      </c>
      <c r="AB10" s="433">
        <v>0.1</v>
      </c>
      <c r="AC10" s="433">
        <v>0</v>
      </c>
      <c r="AD10" s="433">
        <v>0.1</v>
      </c>
      <c r="AE10" s="433">
        <f t="shared" si="1"/>
        <v>1</v>
      </c>
      <c r="AF10" s="444">
        <f t="shared" si="2"/>
        <v>0.12500000000000003</v>
      </c>
      <c r="AG10" s="444">
        <f t="shared" si="3"/>
        <v>0.21500000000000002</v>
      </c>
      <c r="AH10" s="443">
        <f t="shared" si="4"/>
        <v>0.40500000000000003</v>
      </c>
      <c r="AI10" s="444">
        <f t="shared" si="5"/>
        <v>1.7500000000000002E-2</v>
      </c>
      <c r="AJ10" s="444">
        <f t="shared" si="6"/>
        <v>3.2500000000000001E-2</v>
      </c>
      <c r="AK10" s="444">
        <f t="shared" si="7"/>
        <v>3.5000000000000003E-2</v>
      </c>
      <c r="AL10" s="444">
        <f t="shared" si="8"/>
        <v>6.9999999999999993E-2</v>
      </c>
      <c r="AM10" s="434">
        <v>0.1</v>
      </c>
      <c r="AN10" s="444">
        <f t="shared" si="9"/>
        <v>1</v>
      </c>
    </row>
    <row r="11" spans="1:40" x14ac:dyDescent="0.25">
      <c r="A11" s="74" t="s">
        <v>306</v>
      </c>
      <c r="B11" s="214">
        <v>130</v>
      </c>
      <c r="C11" s="214">
        <v>265</v>
      </c>
      <c r="D11" s="214">
        <v>519</v>
      </c>
      <c r="E11" s="76">
        <f t="shared" si="0"/>
        <v>3.9923076923076923</v>
      </c>
      <c r="F11" s="73">
        <v>8</v>
      </c>
      <c r="G11" s="87">
        <v>0</v>
      </c>
      <c r="H11" s="86">
        <v>0.2</v>
      </c>
      <c r="I11" s="87">
        <v>0</v>
      </c>
      <c r="J11" s="86">
        <v>0</v>
      </c>
      <c r="K11" s="86">
        <v>0.45</v>
      </c>
      <c r="L11" s="86">
        <v>0</v>
      </c>
      <c r="M11" s="86">
        <v>0.3</v>
      </c>
      <c r="N11" s="86">
        <v>0</v>
      </c>
      <c r="O11" s="86">
        <v>0</v>
      </c>
      <c r="P11" s="86">
        <v>0</v>
      </c>
      <c r="Q11" s="86">
        <v>0</v>
      </c>
      <c r="R11" s="86">
        <v>0</v>
      </c>
      <c r="S11" s="86">
        <v>0.15</v>
      </c>
      <c r="T11" s="86">
        <v>0.05</v>
      </c>
      <c r="U11" s="86">
        <v>0.15</v>
      </c>
      <c r="V11" s="86">
        <v>0.05</v>
      </c>
      <c r="W11" s="433">
        <v>0.1</v>
      </c>
      <c r="X11" s="433">
        <v>0.15</v>
      </c>
      <c r="Y11" s="433">
        <v>0.45</v>
      </c>
      <c r="Z11" s="433">
        <v>0.05</v>
      </c>
      <c r="AA11" s="433">
        <v>0.05</v>
      </c>
      <c r="AB11" s="433">
        <v>0.1</v>
      </c>
      <c r="AC11" s="433">
        <v>0</v>
      </c>
      <c r="AD11" s="433">
        <v>0.1</v>
      </c>
      <c r="AE11" s="433">
        <f t="shared" si="1"/>
        <v>1</v>
      </c>
      <c r="AF11" s="444">
        <f t="shared" si="2"/>
        <v>0.12500000000000003</v>
      </c>
      <c r="AG11" s="444">
        <f t="shared" si="3"/>
        <v>0.21500000000000002</v>
      </c>
      <c r="AH11" s="443">
        <f t="shared" si="4"/>
        <v>0.40500000000000003</v>
      </c>
      <c r="AI11" s="444">
        <f t="shared" si="5"/>
        <v>1.7500000000000002E-2</v>
      </c>
      <c r="AJ11" s="444">
        <f t="shared" si="6"/>
        <v>3.2500000000000001E-2</v>
      </c>
      <c r="AK11" s="444">
        <f t="shared" si="7"/>
        <v>3.5000000000000003E-2</v>
      </c>
      <c r="AL11" s="444">
        <f t="shared" si="8"/>
        <v>6.9999999999999993E-2</v>
      </c>
      <c r="AM11" s="434">
        <v>0.1</v>
      </c>
      <c r="AN11" s="444">
        <f t="shared" si="9"/>
        <v>1</v>
      </c>
    </row>
    <row r="12" spans="1:40" x14ac:dyDescent="0.25">
      <c r="A12" s="74" t="s">
        <v>307</v>
      </c>
      <c r="B12" s="227">
        <v>207</v>
      </c>
      <c r="C12" s="227">
        <v>348</v>
      </c>
      <c r="D12" s="227">
        <v>519</v>
      </c>
      <c r="E12" s="76">
        <f t="shared" si="0"/>
        <v>2.5072463768115942</v>
      </c>
      <c r="F12" s="73">
        <v>4</v>
      </c>
      <c r="G12" s="86">
        <v>0.15</v>
      </c>
      <c r="H12" s="87">
        <v>0</v>
      </c>
      <c r="I12" s="87">
        <v>0</v>
      </c>
      <c r="J12" s="86">
        <v>0.2</v>
      </c>
      <c r="K12" s="87">
        <v>0</v>
      </c>
      <c r="L12" s="86">
        <v>0.3</v>
      </c>
      <c r="M12" s="86">
        <v>0.05</v>
      </c>
      <c r="N12" s="87">
        <v>0</v>
      </c>
      <c r="O12" s="86">
        <v>0.15</v>
      </c>
      <c r="P12" s="86">
        <v>0.1</v>
      </c>
      <c r="Q12" s="86">
        <v>0.05</v>
      </c>
      <c r="R12" s="87">
        <v>0</v>
      </c>
      <c r="S12" s="87">
        <v>0</v>
      </c>
      <c r="T12" s="87">
        <v>0.05</v>
      </c>
      <c r="U12" s="87">
        <v>0</v>
      </c>
      <c r="V12" s="87">
        <v>0</v>
      </c>
      <c r="W12" s="433">
        <v>0.15</v>
      </c>
      <c r="X12" s="433">
        <v>0.15</v>
      </c>
      <c r="Y12" s="433">
        <v>0.4</v>
      </c>
      <c r="Z12" s="433">
        <v>0.05</v>
      </c>
      <c r="AA12" s="433">
        <v>0.05</v>
      </c>
      <c r="AB12" s="433">
        <v>0.1</v>
      </c>
      <c r="AC12" s="433">
        <v>0</v>
      </c>
      <c r="AD12" s="433">
        <v>0.1</v>
      </c>
      <c r="AE12" s="433">
        <f t="shared" si="1"/>
        <v>1</v>
      </c>
      <c r="AF12" s="444">
        <f t="shared" si="2"/>
        <v>0.14000000000000001</v>
      </c>
      <c r="AG12" s="444">
        <f t="shared" si="3"/>
        <v>0.22250000000000003</v>
      </c>
      <c r="AH12" s="443">
        <f t="shared" si="4"/>
        <v>0.38</v>
      </c>
      <c r="AI12" s="444">
        <f t="shared" si="5"/>
        <v>0.02</v>
      </c>
      <c r="AJ12" s="444">
        <f t="shared" si="6"/>
        <v>3.2500000000000001E-2</v>
      </c>
      <c r="AK12" s="444">
        <f t="shared" si="7"/>
        <v>3.5000000000000003E-2</v>
      </c>
      <c r="AL12" s="444">
        <f t="shared" si="8"/>
        <v>6.9999999999999993E-2</v>
      </c>
      <c r="AM12" s="434">
        <v>0.1</v>
      </c>
      <c r="AN12" s="444">
        <f t="shared" si="9"/>
        <v>1</v>
      </c>
    </row>
    <row r="13" spans="1:40" x14ac:dyDescent="0.25">
      <c r="A13" s="74" t="s">
        <v>308</v>
      </c>
      <c r="B13" s="214">
        <v>100</v>
      </c>
      <c r="C13" s="214">
        <v>125</v>
      </c>
      <c r="D13" s="214">
        <v>175</v>
      </c>
      <c r="E13" s="76">
        <f t="shared" si="0"/>
        <v>1.75</v>
      </c>
      <c r="F13" s="73">
        <v>4</v>
      </c>
      <c r="G13" s="86">
        <v>0.3</v>
      </c>
      <c r="H13" s="87">
        <v>0</v>
      </c>
      <c r="I13" s="87">
        <v>0</v>
      </c>
      <c r="J13" s="86">
        <v>0</v>
      </c>
      <c r="K13" s="87">
        <v>0</v>
      </c>
      <c r="L13" s="87">
        <v>0</v>
      </c>
      <c r="M13" s="86">
        <v>0</v>
      </c>
      <c r="N13" s="87">
        <v>0.1</v>
      </c>
      <c r="O13" s="86">
        <v>0.1</v>
      </c>
      <c r="P13" s="86">
        <v>0.2</v>
      </c>
      <c r="Q13" s="86">
        <v>0.1</v>
      </c>
      <c r="R13" s="86">
        <v>0.15</v>
      </c>
      <c r="S13" s="87">
        <v>0</v>
      </c>
      <c r="T13" s="87">
        <v>0.05</v>
      </c>
      <c r="U13" s="87">
        <v>0</v>
      </c>
      <c r="V13" s="86">
        <v>0.05</v>
      </c>
      <c r="W13" s="433">
        <v>0.2</v>
      </c>
      <c r="X13" s="433">
        <v>0.15</v>
      </c>
      <c r="Y13" s="433">
        <v>0.2</v>
      </c>
      <c r="Z13" s="433">
        <v>0.05</v>
      </c>
      <c r="AA13" s="433">
        <v>0.05</v>
      </c>
      <c r="AB13" s="433">
        <v>0.2</v>
      </c>
      <c r="AC13" s="433">
        <v>0</v>
      </c>
      <c r="AD13" s="433">
        <v>0.15</v>
      </c>
      <c r="AE13" s="433">
        <f t="shared" si="1"/>
        <v>1</v>
      </c>
      <c r="AF13" s="444">
        <f t="shared" si="2"/>
        <v>0.15000000000000002</v>
      </c>
      <c r="AG13" s="444">
        <f t="shared" si="3"/>
        <v>0.21000000000000002</v>
      </c>
      <c r="AH13" s="443">
        <f t="shared" si="4"/>
        <v>0.26</v>
      </c>
      <c r="AI13" s="444">
        <f t="shared" si="5"/>
        <v>2.2500000000000003E-2</v>
      </c>
      <c r="AJ13" s="444">
        <f t="shared" si="6"/>
        <v>3.2500000000000001E-2</v>
      </c>
      <c r="AK13" s="444">
        <f t="shared" si="7"/>
        <v>3.5000000000000003E-2</v>
      </c>
      <c r="AL13" s="444">
        <f t="shared" si="8"/>
        <v>0.13999999999999999</v>
      </c>
      <c r="AM13" s="434">
        <v>0.15</v>
      </c>
      <c r="AN13" s="444">
        <f t="shared" si="9"/>
        <v>1</v>
      </c>
    </row>
    <row r="14" spans="1:40" x14ac:dyDescent="0.25">
      <c r="A14" s="74" t="s">
        <v>309</v>
      </c>
      <c r="B14" s="198">
        <v>115</v>
      </c>
      <c r="C14" s="198">
        <v>145</v>
      </c>
      <c r="D14" s="198">
        <v>178</v>
      </c>
      <c r="E14" s="76">
        <f t="shared" si="0"/>
        <v>1.5478260869565217</v>
      </c>
      <c r="F14" s="73">
        <v>5</v>
      </c>
      <c r="G14" s="86">
        <v>0.05</v>
      </c>
      <c r="H14" s="87">
        <v>0</v>
      </c>
      <c r="I14" s="87">
        <v>0</v>
      </c>
      <c r="J14" s="86">
        <v>0.15</v>
      </c>
      <c r="K14" s="87">
        <v>0</v>
      </c>
      <c r="L14" s="86">
        <v>0.3</v>
      </c>
      <c r="M14" s="86">
        <v>0.15</v>
      </c>
      <c r="N14" s="87">
        <v>0</v>
      </c>
      <c r="O14" s="86">
        <v>0.1</v>
      </c>
      <c r="P14" s="86">
        <v>7.0000000000000007E-2</v>
      </c>
      <c r="Q14" s="86">
        <v>0.03</v>
      </c>
      <c r="R14" s="86">
        <v>0.1</v>
      </c>
      <c r="S14" s="86">
        <v>0.15</v>
      </c>
      <c r="T14" s="87">
        <v>0.05</v>
      </c>
      <c r="U14" s="86">
        <v>0.15</v>
      </c>
      <c r="V14" s="86">
        <v>0.05</v>
      </c>
      <c r="W14" s="433">
        <v>0.1</v>
      </c>
      <c r="X14" s="433">
        <v>0.15</v>
      </c>
      <c r="Y14" s="433">
        <v>0.35</v>
      </c>
      <c r="Z14" s="433">
        <v>0.05</v>
      </c>
      <c r="AA14" s="433">
        <v>0.05</v>
      </c>
      <c r="AB14" s="433">
        <v>0.2</v>
      </c>
      <c r="AC14" s="433">
        <v>0</v>
      </c>
      <c r="AD14" s="433">
        <v>0.1</v>
      </c>
      <c r="AE14" s="433">
        <f t="shared" si="1"/>
        <v>1.0000000000000002</v>
      </c>
      <c r="AF14" s="444">
        <f t="shared" si="2"/>
        <v>0.125</v>
      </c>
      <c r="AG14" s="444">
        <f t="shared" si="3"/>
        <v>0.20500000000000002</v>
      </c>
      <c r="AH14" s="443">
        <f t="shared" si="4"/>
        <v>0.34499999999999997</v>
      </c>
      <c r="AI14" s="444">
        <f t="shared" si="5"/>
        <v>1.7500000000000002E-2</v>
      </c>
      <c r="AJ14" s="444">
        <f t="shared" si="6"/>
        <v>3.2500000000000001E-2</v>
      </c>
      <c r="AK14" s="444">
        <f t="shared" si="7"/>
        <v>3.5000000000000003E-2</v>
      </c>
      <c r="AL14" s="444">
        <f t="shared" si="8"/>
        <v>0.13999999999999999</v>
      </c>
      <c r="AM14" s="434">
        <v>0.1</v>
      </c>
      <c r="AN14" s="444">
        <f t="shared" si="9"/>
        <v>1</v>
      </c>
    </row>
    <row r="15" spans="1:40" s="39" customFormat="1" x14ac:dyDescent="0.25">
      <c r="A15" s="74" t="s">
        <v>310</v>
      </c>
      <c r="B15" s="198">
        <v>143</v>
      </c>
      <c r="C15" s="198">
        <v>233</v>
      </c>
      <c r="D15" s="198">
        <v>296</v>
      </c>
      <c r="E15" s="76">
        <f t="shared" si="0"/>
        <v>2.06993006993007</v>
      </c>
      <c r="F15" s="73">
        <v>5</v>
      </c>
      <c r="G15" s="86">
        <v>0.05</v>
      </c>
      <c r="H15" s="87">
        <v>0</v>
      </c>
      <c r="I15" s="87">
        <v>0</v>
      </c>
      <c r="J15" s="86">
        <v>0.15</v>
      </c>
      <c r="K15" s="87">
        <v>0</v>
      </c>
      <c r="L15" s="86">
        <v>0.3</v>
      </c>
      <c r="M15" s="86">
        <v>0.15</v>
      </c>
      <c r="N15" s="87">
        <v>0</v>
      </c>
      <c r="O15" s="86">
        <v>0.1</v>
      </c>
      <c r="P15" s="86">
        <v>7.0000000000000007E-2</v>
      </c>
      <c r="Q15" s="86">
        <v>0.03</v>
      </c>
      <c r="R15" s="86">
        <v>0.1</v>
      </c>
      <c r="S15" s="86">
        <v>0.15</v>
      </c>
      <c r="T15" s="87">
        <v>0.05</v>
      </c>
      <c r="U15" s="86">
        <v>0.15</v>
      </c>
      <c r="V15" s="86">
        <v>0.05</v>
      </c>
      <c r="W15" s="433">
        <v>0.1</v>
      </c>
      <c r="X15" s="433">
        <v>0.15</v>
      </c>
      <c r="Y15" s="433">
        <v>0.35</v>
      </c>
      <c r="Z15" s="433">
        <v>0.05</v>
      </c>
      <c r="AA15" s="433">
        <v>0.05</v>
      </c>
      <c r="AB15" s="433">
        <v>0.2</v>
      </c>
      <c r="AC15" s="433">
        <v>0</v>
      </c>
      <c r="AD15" s="433">
        <v>0.1</v>
      </c>
      <c r="AE15" s="433">
        <f t="shared" si="1"/>
        <v>1.0000000000000002</v>
      </c>
      <c r="AF15" s="444">
        <f t="shared" si="2"/>
        <v>0.125</v>
      </c>
      <c r="AG15" s="444">
        <f t="shared" si="3"/>
        <v>0.20500000000000002</v>
      </c>
      <c r="AH15" s="443">
        <f t="shared" si="4"/>
        <v>0.34499999999999997</v>
      </c>
      <c r="AI15" s="444">
        <f t="shared" si="5"/>
        <v>1.7500000000000002E-2</v>
      </c>
      <c r="AJ15" s="444">
        <f t="shared" si="6"/>
        <v>3.2500000000000001E-2</v>
      </c>
      <c r="AK15" s="444">
        <f t="shared" si="7"/>
        <v>3.5000000000000003E-2</v>
      </c>
      <c r="AL15" s="444">
        <f t="shared" si="8"/>
        <v>0.13999999999999999</v>
      </c>
      <c r="AM15" s="434">
        <v>0.1</v>
      </c>
      <c r="AN15" s="444">
        <f t="shared" si="9"/>
        <v>1</v>
      </c>
    </row>
    <row r="16" spans="1:40" s="39" customFormat="1" x14ac:dyDescent="0.25">
      <c r="A16" s="74" t="s">
        <v>311</v>
      </c>
      <c r="B16" s="198">
        <v>618</v>
      </c>
      <c r="C16" s="198">
        <v>1572</v>
      </c>
      <c r="D16" s="198">
        <v>2471</v>
      </c>
      <c r="E16" s="76">
        <f t="shared" si="0"/>
        <v>3.9983818770226538</v>
      </c>
      <c r="F16" s="73">
        <v>7</v>
      </c>
      <c r="G16" s="86">
        <v>0.05</v>
      </c>
      <c r="H16" s="86">
        <v>0</v>
      </c>
      <c r="I16" s="87">
        <v>0</v>
      </c>
      <c r="J16" s="86">
        <v>0</v>
      </c>
      <c r="K16" s="87">
        <v>0</v>
      </c>
      <c r="L16" s="86">
        <v>0.35</v>
      </c>
      <c r="M16" s="86">
        <v>0.15</v>
      </c>
      <c r="N16" s="87">
        <v>0</v>
      </c>
      <c r="O16" s="86">
        <v>0.15</v>
      </c>
      <c r="P16" s="86">
        <v>7.0000000000000007E-2</v>
      </c>
      <c r="Q16" s="86">
        <v>0.03</v>
      </c>
      <c r="R16" s="86">
        <v>0.15</v>
      </c>
      <c r="S16" s="86">
        <v>0.15</v>
      </c>
      <c r="T16" s="87">
        <v>0.05</v>
      </c>
      <c r="U16" s="86">
        <v>0.15</v>
      </c>
      <c r="V16" s="86">
        <v>0.05</v>
      </c>
      <c r="W16" s="433">
        <v>0.1</v>
      </c>
      <c r="X16" s="433">
        <v>0.15</v>
      </c>
      <c r="Y16" s="433">
        <v>0.35</v>
      </c>
      <c r="Z16" s="433">
        <v>0.05</v>
      </c>
      <c r="AA16" s="433">
        <v>0.05</v>
      </c>
      <c r="AB16" s="433">
        <v>0.2</v>
      </c>
      <c r="AC16" s="433">
        <v>0</v>
      </c>
      <c r="AD16" s="433">
        <v>0.1</v>
      </c>
      <c r="AE16" s="433">
        <f t="shared" si="1"/>
        <v>1.0000000000000002</v>
      </c>
      <c r="AF16" s="444">
        <f t="shared" si="2"/>
        <v>0.125</v>
      </c>
      <c r="AG16" s="444">
        <f t="shared" si="3"/>
        <v>0.20500000000000002</v>
      </c>
      <c r="AH16" s="443">
        <f t="shared" si="4"/>
        <v>0.34499999999999997</v>
      </c>
      <c r="AI16" s="444">
        <f t="shared" si="5"/>
        <v>1.7500000000000002E-2</v>
      </c>
      <c r="AJ16" s="444">
        <f t="shared" si="6"/>
        <v>3.2500000000000001E-2</v>
      </c>
      <c r="AK16" s="444">
        <f t="shared" si="7"/>
        <v>3.5000000000000003E-2</v>
      </c>
      <c r="AL16" s="444">
        <f t="shared" si="8"/>
        <v>0.13999999999999999</v>
      </c>
      <c r="AM16" s="434">
        <v>0.1</v>
      </c>
      <c r="AN16" s="444">
        <f t="shared" si="9"/>
        <v>1</v>
      </c>
    </row>
    <row r="17" spans="1:40" s="39" customFormat="1" x14ac:dyDescent="0.25">
      <c r="A17" s="74" t="s">
        <v>312</v>
      </c>
      <c r="B17" s="198">
        <v>791</v>
      </c>
      <c r="C17" s="198">
        <v>1784</v>
      </c>
      <c r="D17" s="198">
        <v>2766</v>
      </c>
      <c r="E17" s="76">
        <f t="shared" si="0"/>
        <v>3.4968394437420987</v>
      </c>
      <c r="F17" s="73">
        <v>7</v>
      </c>
      <c r="G17" s="86">
        <v>0.05</v>
      </c>
      <c r="H17" s="86">
        <v>0</v>
      </c>
      <c r="I17" s="87">
        <v>0</v>
      </c>
      <c r="J17" s="86">
        <v>0</v>
      </c>
      <c r="K17" s="87">
        <v>0</v>
      </c>
      <c r="L17" s="86">
        <v>0.35</v>
      </c>
      <c r="M17" s="86">
        <v>0.15</v>
      </c>
      <c r="N17" s="87">
        <v>0</v>
      </c>
      <c r="O17" s="86">
        <v>0.15</v>
      </c>
      <c r="P17" s="86">
        <v>7.0000000000000007E-2</v>
      </c>
      <c r="Q17" s="86">
        <v>0.03</v>
      </c>
      <c r="R17" s="86">
        <v>0.15</v>
      </c>
      <c r="S17" s="86">
        <v>0.15</v>
      </c>
      <c r="T17" s="87">
        <v>0.05</v>
      </c>
      <c r="U17" s="86">
        <v>0.15</v>
      </c>
      <c r="V17" s="86">
        <v>0.05</v>
      </c>
      <c r="W17" s="433">
        <v>0.1</v>
      </c>
      <c r="X17" s="433">
        <v>0.15</v>
      </c>
      <c r="Y17" s="433">
        <v>0.35</v>
      </c>
      <c r="Z17" s="433">
        <v>0.05</v>
      </c>
      <c r="AA17" s="433">
        <v>0.05</v>
      </c>
      <c r="AB17" s="433">
        <v>0.2</v>
      </c>
      <c r="AC17" s="433">
        <v>0</v>
      </c>
      <c r="AD17" s="433">
        <v>0.1</v>
      </c>
      <c r="AE17" s="433">
        <f t="shared" si="1"/>
        <v>1.0000000000000002</v>
      </c>
      <c r="AF17" s="444">
        <f t="shared" si="2"/>
        <v>0.125</v>
      </c>
      <c r="AG17" s="444">
        <f t="shared" si="3"/>
        <v>0.20500000000000002</v>
      </c>
      <c r="AH17" s="443">
        <f t="shared" si="4"/>
        <v>0.34499999999999997</v>
      </c>
      <c r="AI17" s="444">
        <f t="shared" si="5"/>
        <v>1.7500000000000002E-2</v>
      </c>
      <c r="AJ17" s="444">
        <f t="shared" si="6"/>
        <v>3.2500000000000001E-2</v>
      </c>
      <c r="AK17" s="444">
        <f t="shared" si="7"/>
        <v>3.5000000000000003E-2</v>
      </c>
      <c r="AL17" s="444">
        <f t="shared" si="8"/>
        <v>0.13999999999999999</v>
      </c>
      <c r="AM17" s="434">
        <v>0.1</v>
      </c>
      <c r="AN17" s="444">
        <f t="shared" si="9"/>
        <v>1</v>
      </c>
    </row>
    <row r="18" spans="1:40" ht="25.5" customHeight="1" x14ac:dyDescent="0.25">
      <c r="A18" s="74" t="s">
        <v>313</v>
      </c>
      <c r="B18" s="198">
        <v>200</v>
      </c>
      <c r="C18" s="198">
        <v>291</v>
      </c>
      <c r="D18" s="198">
        <v>357</v>
      </c>
      <c r="E18" s="76">
        <f t="shared" si="0"/>
        <v>1.7849999999999999</v>
      </c>
      <c r="F18" s="73">
        <v>6</v>
      </c>
      <c r="G18" s="87">
        <v>0</v>
      </c>
      <c r="H18" s="86">
        <v>0.1</v>
      </c>
      <c r="I18" s="86">
        <v>0.15</v>
      </c>
      <c r="J18" s="87">
        <v>0</v>
      </c>
      <c r="K18" s="86">
        <v>0.3</v>
      </c>
      <c r="L18" s="86">
        <v>0.05</v>
      </c>
      <c r="M18" s="86">
        <v>0</v>
      </c>
      <c r="N18" s="86">
        <v>0.05</v>
      </c>
      <c r="O18" s="86">
        <v>0.05</v>
      </c>
      <c r="P18" s="86">
        <v>0.1</v>
      </c>
      <c r="Q18" s="86">
        <v>0.05</v>
      </c>
      <c r="R18" s="86">
        <v>0.1</v>
      </c>
      <c r="S18" s="86">
        <v>0.15</v>
      </c>
      <c r="T18" s="86">
        <v>0.05</v>
      </c>
      <c r="U18" s="86">
        <v>0.15</v>
      </c>
      <c r="V18" s="86">
        <v>0.05</v>
      </c>
      <c r="W18" s="433">
        <v>0.1</v>
      </c>
      <c r="X18" s="433">
        <v>0.15</v>
      </c>
      <c r="Y18" s="433">
        <v>0.45</v>
      </c>
      <c r="Z18" s="433">
        <v>0.05</v>
      </c>
      <c r="AA18" s="433">
        <v>0.05</v>
      </c>
      <c r="AB18" s="433">
        <v>0.1</v>
      </c>
      <c r="AC18" s="433">
        <v>0</v>
      </c>
      <c r="AD18" s="433">
        <v>0.1</v>
      </c>
      <c r="AE18" s="433">
        <f t="shared" si="1"/>
        <v>1</v>
      </c>
      <c r="AF18" s="444">
        <f t="shared" si="2"/>
        <v>0.12500000000000003</v>
      </c>
      <c r="AG18" s="444">
        <f t="shared" si="3"/>
        <v>0.21500000000000002</v>
      </c>
      <c r="AH18" s="443">
        <f t="shared" si="4"/>
        <v>0.40500000000000003</v>
      </c>
      <c r="AI18" s="444">
        <f t="shared" si="5"/>
        <v>1.7500000000000002E-2</v>
      </c>
      <c r="AJ18" s="444">
        <f t="shared" si="6"/>
        <v>3.2500000000000001E-2</v>
      </c>
      <c r="AK18" s="444">
        <f t="shared" si="7"/>
        <v>3.5000000000000003E-2</v>
      </c>
      <c r="AL18" s="444">
        <f t="shared" si="8"/>
        <v>6.9999999999999993E-2</v>
      </c>
      <c r="AM18" s="434">
        <v>0.1</v>
      </c>
      <c r="AN18" s="444">
        <f t="shared" si="9"/>
        <v>1</v>
      </c>
    </row>
    <row r="19" spans="1:40" s="39" customFormat="1" ht="26.25" customHeight="1" x14ac:dyDescent="0.25">
      <c r="A19" s="74" t="s">
        <v>234</v>
      </c>
      <c r="B19" s="198">
        <v>637</v>
      </c>
      <c r="C19" s="198">
        <v>1407</v>
      </c>
      <c r="D19" s="198">
        <v>2177</v>
      </c>
      <c r="E19" s="76">
        <f t="shared" si="0"/>
        <v>3.4175824175824174</v>
      </c>
      <c r="F19" s="73">
        <v>6</v>
      </c>
      <c r="G19" s="87">
        <v>0</v>
      </c>
      <c r="H19" s="86">
        <v>0.1</v>
      </c>
      <c r="I19" s="86">
        <v>0.1</v>
      </c>
      <c r="J19" s="87">
        <v>0</v>
      </c>
      <c r="K19" s="86">
        <v>0.3</v>
      </c>
      <c r="L19" s="86">
        <v>0.05</v>
      </c>
      <c r="M19" s="86">
        <v>0</v>
      </c>
      <c r="N19" s="86">
        <v>0.05</v>
      </c>
      <c r="O19" s="86">
        <v>0.1</v>
      </c>
      <c r="P19" s="86">
        <v>0.1</v>
      </c>
      <c r="Q19" s="86">
        <v>0.05</v>
      </c>
      <c r="R19" s="86">
        <v>0.1</v>
      </c>
      <c r="S19" s="86">
        <v>0.15</v>
      </c>
      <c r="T19" s="86">
        <v>0.05</v>
      </c>
      <c r="U19" s="86">
        <v>0.15</v>
      </c>
      <c r="V19" s="86">
        <v>0.05</v>
      </c>
      <c r="W19" s="433">
        <v>0.1</v>
      </c>
      <c r="X19" s="433">
        <v>0.15</v>
      </c>
      <c r="Y19" s="433">
        <v>0.45</v>
      </c>
      <c r="Z19" s="433">
        <v>0.05</v>
      </c>
      <c r="AA19" s="433">
        <v>0.05</v>
      </c>
      <c r="AB19" s="433">
        <v>0.1</v>
      </c>
      <c r="AC19" s="433">
        <v>0</v>
      </c>
      <c r="AD19" s="433">
        <v>0.1</v>
      </c>
      <c r="AE19" s="433">
        <f t="shared" si="1"/>
        <v>1</v>
      </c>
      <c r="AF19" s="444">
        <f t="shared" si="2"/>
        <v>0.12500000000000003</v>
      </c>
      <c r="AG19" s="444">
        <f t="shared" si="3"/>
        <v>0.21500000000000002</v>
      </c>
      <c r="AH19" s="443">
        <f t="shared" si="4"/>
        <v>0.40500000000000003</v>
      </c>
      <c r="AI19" s="444">
        <f t="shared" si="5"/>
        <v>1.7500000000000002E-2</v>
      </c>
      <c r="AJ19" s="444">
        <f t="shared" si="6"/>
        <v>3.2500000000000001E-2</v>
      </c>
      <c r="AK19" s="444">
        <f t="shared" si="7"/>
        <v>3.5000000000000003E-2</v>
      </c>
      <c r="AL19" s="444">
        <f t="shared" si="8"/>
        <v>6.9999999999999993E-2</v>
      </c>
      <c r="AM19" s="434">
        <v>0.1</v>
      </c>
      <c r="AN19" s="444">
        <f t="shared" si="9"/>
        <v>1</v>
      </c>
    </row>
    <row r="20" spans="1:40" ht="30" x14ac:dyDescent="0.25">
      <c r="A20" s="74" t="s">
        <v>314</v>
      </c>
      <c r="B20" s="198">
        <v>239</v>
      </c>
      <c r="C20" s="198">
        <v>349</v>
      </c>
      <c r="D20" s="198">
        <v>428</v>
      </c>
      <c r="E20" s="76">
        <f t="shared" si="0"/>
        <v>1.7907949790794979</v>
      </c>
      <c r="F20" s="73">
        <v>6</v>
      </c>
      <c r="G20" s="87">
        <v>0</v>
      </c>
      <c r="H20" s="86">
        <v>0.1</v>
      </c>
      <c r="I20" s="86">
        <v>0</v>
      </c>
      <c r="J20" s="87">
        <v>0</v>
      </c>
      <c r="K20" s="86">
        <v>0.4</v>
      </c>
      <c r="L20" s="86">
        <v>0.05</v>
      </c>
      <c r="M20" s="86">
        <v>0</v>
      </c>
      <c r="N20" s="86">
        <v>0.05</v>
      </c>
      <c r="O20" s="86">
        <v>0.1</v>
      </c>
      <c r="P20" s="86">
        <v>0.1</v>
      </c>
      <c r="Q20" s="86">
        <v>0.05</v>
      </c>
      <c r="R20" s="86">
        <v>0.1</v>
      </c>
      <c r="S20" s="86">
        <v>0.15</v>
      </c>
      <c r="T20" s="86">
        <v>0.05</v>
      </c>
      <c r="U20" s="86">
        <v>0.15</v>
      </c>
      <c r="V20" s="86">
        <v>0.05</v>
      </c>
      <c r="W20" s="433">
        <v>0.1</v>
      </c>
      <c r="X20" s="433">
        <v>0.15</v>
      </c>
      <c r="Y20" s="433">
        <v>0.45</v>
      </c>
      <c r="Z20" s="433">
        <v>0.05</v>
      </c>
      <c r="AA20" s="433">
        <v>0.05</v>
      </c>
      <c r="AB20" s="433">
        <v>0.1</v>
      </c>
      <c r="AC20" s="433">
        <v>0</v>
      </c>
      <c r="AD20" s="433">
        <v>0.1</v>
      </c>
      <c r="AE20" s="433">
        <f t="shared" si="1"/>
        <v>1</v>
      </c>
      <c r="AF20" s="444">
        <f t="shared" si="2"/>
        <v>0.12500000000000003</v>
      </c>
      <c r="AG20" s="444">
        <f t="shared" si="3"/>
        <v>0.21500000000000002</v>
      </c>
      <c r="AH20" s="443">
        <f t="shared" si="4"/>
        <v>0.40500000000000003</v>
      </c>
      <c r="AI20" s="444">
        <f t="shared" si="5"/>
        <v>1.7500000000000002E-2</v>
      </c>
      <c r="AJ20" s="444">
        <f t="shared" si="6"/>
        <v>3.2500000000000001E-2</v>
      </c>
      <c r="AK20" s="444">
        <f t="shared" si="7"/>
        <v>3.5000000000000003E-2</v>
      </c>
      <c r="AL20" s="444">
        <f t="shared" si="8"/>
        <v>6.9999999999999993E-2</v>
      </c>
      <c r="AM20" s="434">
        <v>0.1</v>
      </c>
      <c r="AN20" s="444">
        <f t="shared" si="9"/>
        <v>1</v>
      </c>
    </row>
    <row r="21" spans="1:40" x14ac:dyDescent="0.25">
      <c r="A21" s="74" t="s">
        <v>315</v>
      </c>
      <c r="B21" s="75"/>
      <c r="C21" s="75"/>
      <c r="D21" s="75"/>
      <c r="E21" s="76"/>
      <c r="F21" s="73">
        <v>6</v>
      </c>
      <c r="G21" s="87">
        <v>0</v>
      </c>
      <c r="H21" s="86">
        <v>0.2</v>
      </c>
      <c r="I21" s="86">
        <v>0.15</v>
      </c>
      <c r="J21" s="87">
        <v>0</v>
      </c>
      <c r="K21" s="86">
        <v>0.25</v>
      </c>
      <c r="L21" s="86">
        <v>0.05</v>
      </c>
      <c r="M21" s="86">
        <v>0</v>
      </c>
      <c r="N21" s="86">
        <v>0.05</v>
      </c>
      <c r="O21" s="86">
        <v>0.05</v>
      </c>
      <c r="P21" s="86">
        <v>7.0000000000000007E-2</v>
      </c>
      <c r="Q21" s="86">
        <v>0.03</v>
      </c>
      <c r="R21" s="86">
        <v>0.1</v>
      </c>
      <c r="S21" s="86">
        <v>0.15</v>
      </c>
      <c r="T21" s="86">
        <v>0.05</v>
      </c>
      <c r="U21" s="86">
        <v>0.15</v>
      </c>
      <c r="V21" s="86">
        <v>0.05</v>
      </c>
      <c r="W21" s="433">
        <v>0.1</v>
      </c>
      <c r="X21" s="433">
        <v>0.15</v>
      </c>
      <c r="Y21" s="433">
        <v>0.45</v>
      </c>
      <c r="Z21" s="433">
        <v>0.05</v>
      </c>
      <c r="AA21" s="433">
        <v>0.05</v>
      </c>
      <c r="AB21" s="433">
        <v>0.1</v>
      </c>
      <c r="AC21" s="433">
        <v>0</v>
      </c>
      <c r="AD21" s="433">
        <v>0.1</v>
      </c>
      <c r="AE21" s="433">
        <f t="shared" si="1"/>
        <v>1</v>
      </c>
      <c r="AF21" s="444">
        <f t="shared" si="2"/>
        <v>0.12500000000000003</v>
      </c>
      <c r="AG21" s="444">
        <f t="shared" si="3"/>
        <v>0.21500000000000002</v>
      </c>
      <c r="AH21" s="443">
        <f t="shared" si="4"/>
        <v>0.40500000000000003</v>
      </c>
      <c r="AI21" s="444">
        <f t="shared" si="5"/>
        <v>1.7500000000000002E-2</v>
      </c>
      <c r="AJ21" s="444">
        <f t="shared" si="6"/>
        <v>3.2500000000000001E-2</v>
      </c>
      <c r="AK21" s="444">
        <f t="shared" si="7"/>
        <v>3.5000000000000003E-2</v>
      </c>
      <c r="AL21" s="444">
        <f t="shared" si="8"/>
        <v>6.9999999999999993E-2</v>
      </c>
      <c r="AM21" s="434">
        <v>0.1</v>
      </c>
      <c r="AN21" s="444">
        <f t="shared" si="9"/>
        <v>1</v>
      </c>
    </row>
    <row r="22" spans="1:40" ht="30" x14ac:dyDescent="0.25">
      <c r="A22" s="74" t="s">
        <v>316</v>
      </c>
      <c r="B22" s="75"/>
      <c r="C22" s="75"/>
      <c r="D22" s="75"/>
      <c r="E22" s="76"/>
      <c r="F22" s="73">
        <v>6</v>
      </c>
      <c r="G22" s="87">
        <v>0</v>
      </c>
      <c r="H22" s="86">
        <v>0.1</v>
      </c>
      <c r="I22" s="86">
        <v>0.15</v>
      </c>
      <c r="J22" s="87">
        <v>0</v>
      </c>
      <c r="K22" s="86">
        <v>0.3</v>
      </c>
      <c r="L22" s="86">
        <v>0.05</v>
      </c>
      <c r="M22" s="86">
        <v>0</v>
      </c>
      <c r="N22" s="86">
        <v>0.05</v>
      </c>
      <c r="O22" s="86">
        <v>0.05</v>
      </c>
      <c r="P22" s="86">
        <v>0.1</v>
      </c>
      <c r="Q22" s="86">
        <v>0.05</v>
      </c>
      <c r="R22" s="86">
        <v>0.1</v>
      </c>
      <c r="S22" s="86">
        <v>0.15</v>
      </c>
      <c r="T22" s="86">
        <v>0.05</v>
      </c>
      <c r="U22" s="86">
        <v>0.15</v>
      </c>
      <c r="V22" s="86">
        <v>0.05</v>
      </c>
      <c r="W22" s="433">
        <v>0.1</v>
      </c>
      <c r="X22" s="433">
        <v>0.15</v>
      </c>
      <c r="Y22" s="433">
        <v>0.45</v>
      </c>
      <c r="Z22" s="433">
        <v>0.05</v>
      </c>
      <c r="AA22" s="433">
        <v>0.05</v>
      </c>
      <c r="AB22" s="433">
        <v>0.1</v>
      </c>
      <c r="AC22" s="433">
        <v>0</v>
      </c>
      <c r="AD22" s="433">
        <v>0.1</v>
      </c>
      <c r="AE22" s="433">
        <f t="shared" si="1"/>
        <v>1</v>
      </c>
      <c r="AF22" s="444">
        <f t="shared" si="2"/>
        <v>0.12500000000000003</v>
      </c>
      <c r="AG22" s="444">
        <f t="shared" si="3"/>
        <v>0.21500000000000002</v>
      </c>
      <c r="AH22" s="443">
        <f t="shared" si="4"/>
        <v>0.40500000000000003</v>
      </c>
      <c r="AI22" s="444">
        <f t="shared" si="5"/>
        <v>1.7500000000000002E-2</v>
      </c>
      <c r="AJ22" s="444">
        <f t="shared" si="6"/>
        <v>3.2500000000000001E-2</v>
      </c>
      <c r="AK22" s="444">
        <f t="shared" si="7"/>
        <v>3.5000000000000003E-2</v>
      </c>
      <c r="AL22" s="444">
        <f t="shared" si="8"/>
        <v>6.9999999999999993E-2</v>
      </c>
      <c r="AM22" s="434">
        <v>0.1</v>
      </c>
      <c r="AN22" s="444">
        <f t="shared" si="9"/>
        <v>1</v>
      </c>
    </row>
    <row r="25" spans="1:40" x14ac:dyDescent="0.25">
      <c r="E25" s="228"/>
      <c r="F25" s="39" t="s">
        <v>317</v>
      </c>
      <c r="AA25" s="28">
        <v>0.25</v>
      </c>
      <c r="AB25" t="s">
        <v>263</v>
      </c>
    </row>
    <row r="26" spans="1:40" x14ac:dyDescent="0.25">
      <c r="AA26" s="28">
        <v>0.25</v>
      </c>
      <c r="AB26" t="s">
        <v>318</v>
      </c>
    </row>
    <row r="27" spans="1:40" x14ac:dyDescent="0.25">
      <c r="AA27" s="28">
        <v>0.15</v>
      </c>
      <c r="AB27" t="s">
        <v>319</v>
      </c>
    </row>
    <row r="28" spans="1:40" x14ac:dyDescent="0.25">
      <c r="AA28" s="28">
        <v>0.2</v>
      </c>
      <c r="AB28" t="s">
        <v>320</v>
      </c>
    </row>
    <row r="29" spans="1:40" x14ac:dyDescent="0.25">
      <c r="AA29" s="28">
        <v>0.15</v>
      </c>
      <c r="AB29" t="s">
        <v>321</v>
      </c>
    </row>
  </sheetData>
  <pageMargins left="0.7" right="0.7" top="0.75" bottom="0.75" header="0.3" footer="0.3"/>
  <pageSetup orientation="portrait"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DBC865DD-ACE5-4EF0-805C-CC505BEC768D}"/>
</file>

<file path=customXml/itemProps2.xml><?xml version="1.0" encoding="utf-8"?>
<ds:datastoreItem xmlns:ds="http://schemas.openxmlformats.org/officeDocument/2006/customXml" ds:itemID="{9CA819CF-D2FF-4FDC-93C2-A33CE2D80DF1}"/>
</file>

<file path=customXml/itemProps3.xml><?xml version="1.0" encoding="utf-8"?>
<ds:datastoreItem xmlns:ds="http://schemas.openxmlformats.org/officeDocument/2006/customXml" ds:itemID="{89E3E853-5590-4AAC-8E24-FCC4DE7610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2019-01-24T11:38:36Z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