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charts/colors1.xml" ContentType="application/vnd.ms-office.chartcolorstyle+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externalLinks/externalLink1.xml" ContentType="application/vnd.openxmlformats-officedocument.spreadsheetml.externalLink+xml"/>
  <Override PartName="/xl/comments2.xml" ContentType="application/vnd.openxmlformats-officedocument.spreadsheetml.comment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029"/>
  <workbookPr filterPrivacy="1" codeName="ThisWorkbook" defaultThemeVersion="124226"/>
  <xr:revisionPtr revIDLastSave="0" documentId="13_ncr:1_{049CCE07-FA70-43FB-9EA0-7DA928FB4E06}" xr6:coauthVersionLast="40" xr6:coauthVersionMax="40" xr10:uidLastSave="{00000000-0000-0000-0000-000000000000}"/>
  <bookViews>
    <workbookView xWindow="0" yWindow="0" windowWidth="19200" windowHeight="7240" tabRatio="490" firstSheet="1" activeTab="5" xr2:uid="{00000000-000D-0000-FFFF-FFFF00000000}"/>
  </bookViews>
  <sheets>
    <sheet name="DB Apps" sheetId="7" state="hidden" r:id="rId1"/>
    <sheet name="Instructions" sheetId="29" r:id="rId2"/>
    <sheet name="Treatment Line Scope" sheetId="44" r:id="rId3"/>
    <sheet name="Complexity Definitions" sheetId="46" r:id="rId4"/>
    <sheet name="3-Point Estimates" sheetId="45" state="hidden" r:id="rId5"/>
    <sheet name="Factory Input" sheetId="18" r:id="rId6"/>
    <sheet name="Phase-wise Effort" sheetId="30" r:id="rId7"/>
    <sheet name="Staffing Model" sheetId="31" r:id="rId8"/>
    <sheet name="Model" sheetId="27" r:id="rId9"/>
    <sheet name="Lookup" sheetId="20" r:id="rId10"/>
    <sheet name="Deliverables" sheetId="41" r:id="rId11"/>
    <sheet name="WBS - Generic" sheetId="34" r:id="rId12"/>
    <sheet name="Assum&amp;WBS-COTS" sheetId="37" r:id="rId13"/>
    <sheet name="WBS - Java" sheetId="35" r:id="rId14"/>
    <sheet name="U2L Assum&amp;WBS" sheetId="36" r:id="rId15"/>
    <sheet name="WBS-Database" sheetId="38" r:id="rId16"/>
    <sheet name="WBS-VB to .Net" sheetId="39" r:id="rId17"/>
    <sheet name="LN to O365" sheetId="43" r:id="rId18"/>
    <sheet name="TO DO" sheetId="12" r:id="rId19"/>
    <sheet name="Assumption Table" sheetId="33" r:id="rId20"/>
    <sheet name="Inputs from Guru" sheetId="9" state="hidden" r:id="rId21"/>
    <sheet name="Resource loading" sheetId="8" state="hidden" r:id="rId22"/>
    <sheet name="Assumptions" sheetId="6" state="hidden" r:id="rId23"/>
  </sheets>
  <externalReferences>
    <externalReference r:id="rId24"/>
  </externalReferences>
  <definedNames>
    <definedName name="bp">#REF!</definedName>
    <definedName name="bpf">#REF!</definedName>
    <definedName name="bps">#REF!</definedName>
    <definedName name="bpsf">#REF!</definedName>
    <definedName name="db">#REF!</definedName>
    <definedName name="dbf">#REF!</definedName>
    <definedName name="ef">#REF!</definedName>
    <definedName name="eff">#REF!</definedName>
    <definedName name="IQ_CH" hidden="1">110000</definedName>
    <definedName name="IQ_CQ" hidden="1">5000</definedName>
    <definedName name="IQ_CY" hidden="1">10000</definedName>
    <definedName name="IQ_DAILY" hidden="1">500000</definedName>
    <definedName name="IQ_DNTM" hidden="1">700000</definedName>
    <definedName name="IQ_EXPENSE_CODE_" hidden="1">500190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41183.5951388889</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lang">#REF!</definedName>
    <definedName name="langf">#REF!</definedName>
    <definedName name="loc">#REF!</definedName>
    <definedName name="locf">#REF!</definedName>
    <definedName name="nf">#REF!</definedName>
    <definedName name="nff">#REF!</definedName>
    <definedName name="nr">#REF!</definedName>
    <definedName name="nrf">#REF!</definedName>
    <definedName name="ns">#REF!</definedName>
    <definedName name="nsf">#REF!</definedName>
    <definedName name="nt">#REF!</definedName>
    <definedName name="ntf">#REF!</definedName>
    <definedName name="op">#REF!</definedName>
    <definedName name="opf">#REF!</definedName>
    <definedName name="OS">#REF!</definedName>
    <definedName name="OSf">#REF!</definedName>
    <definedName name="tp">#REF!</definedName>
    <definedName name="tpf">#REF!</definedName>
    <definedName name="bp" localSheetId="4">#REF!</definedName>
    <definedName name="bpf" localSheetId="4">#REF!</definedName>
    <definedName name="bps" localSheetId="4">#REF!</definedName>
    <definedName name="bpsf" localSheetId="4">#REF!</definedName>
    <definedName name="db" localSheetId="4">#REF!</definedName>
    <definedName name="dbf" localSheetId="4">#REF!</definedName>
    <definedName name="ef" localSheetId="4">#REF!</definedName>
    <definedName name="eff" localSheetId="4">#REF!</definedName>
    <definedName name="lang" localSheetId="4">#REF!</definedName>
    <definedName name="langf" localSheetId="4">#REF!</definedName>
    <definedName name="loc" localSheetId="4">#REF!</definedName>
    <definedName name="locf" localSheetId="4">#REF!</definedName>
    <definedName name="nf" localSheetId="4">#REF!</definedName>
    <definedName name="nff" localSheetId="4">#REF!</definedName>
    <definedName name="nr" localSheetId="4">#REF!</definedName>
    <definedName name="nrf" localSheetId="4">#REF!</definedName>
    <definedName name="ns" localSheetId="4">#REF!</definedName>
    <definedName name="nsf" localSheetId="4">#REF!</definedName>
    <definedName name="nt" localSheetId="4">#REF!</definedName>
    <definedName name="ntf" localSheetId="4">#REF!</definedName>
    <definedName name="op" localSheetId="4">#REF!</definedName>
    <definedName name="opf" localSheetId="4">#REF!</definedName>
    <definedName name="OS" localSheetId="4">#REF!</definedName>
    <definedName name="OSf" localSheetId="4">#REF!</definedName>
    <definedName name="tp" localSheetId="4">#REF!</definedName>
    <definedName name="tpf" localSheetId="4">#REF!</definedName>
  </definedNames>
  <calcPr calcId="191029" fullCalcOnLoad="1"/>
  <extLst>
    <ext xmlns:xcalcf="http://schemas.microsoft.com/office/spreadsheetml/2018/calcfeatures" uri="{B58B0392-4F1F-4190-BB64-5DF3571DCE5F}">
      <xcalcf:calcFeatures>
        <xcalcf:feature name="microsoft.com:RD"/>
        <xcalcf:feature name="microsoft.com:FV"/>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A1" authorId="0" shapeId="0" xr:uid="{00000000-0006-0000-0400-000001000000}">
      <text>
        <r>
          <rPr>
            <sz val="9"/>
            <color indexed="81"/>
            <rFont val="Tahoma"/>
            <family val="2"/>
          </rPr>
          <t>1st iteration base estimates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C12" authorId="0" shapeId="0" xr:uid="{00000000-0006-0000-0F00-000001000000}">
      <text>
        <r>
          <rPr>
            <b/>
            <sz val="8"/>
            <color indexed="81"/>
            <rFont val="Tahoma"/>
            <family val="2"/>
          </rPr>
          <t>Includes assigning business names to varibles,diclarations and tags to the COBOL program</t>
        </r>
        <r>
          <rPr>
            <sz val="8"/>
            <color indexed="81"/>
            <rFont val="Tahoma"/>
            <family val="2"/>
          </rPr>
          <t xml:space="preserve">
in Modernization workbench</t>
        </r>
      </text>
    </comment>
    <comment ref="C17" authorId="0" shapeId="0" xr:uid="{00000000-0006-0000-0F00-000002000000}">
      <text>
        <r>
          <rPr>
            <b/>
            <sz val="8"/>
            <color indexed="81"/>
            <rFont val="Tahoma"/>
            <family val="2"/>
          </rPr>
          <t>Author:</t>
        </r>
        <r>
          <rPr>
            <sz val="8"/>
            <color indexed="81"/>
            <rFont val="Tahoma"/>
            <family val="2"/>
          </rPr>
          <t xml:space="preserve">
Includes assigning business names to fields,diclarations of Screen in Modernization Workbench</t>
        </r>
      </text>
    </comment>
    <comment ref="C18" authorId="0" shapeId="0" xr:uid="{00000000-0006-0000-0F00-000003000000}">
      <text>
        <r>
          <rPr>
            <b/>
            <sz val="8"/>
            <color indexed="81"/>
            <rFont val="Tahoma"/>
            <family val="2"/>
          </rPr>
          <t>Author:</t>
        </r>
        <r>
          <rPr>
            <sz val="8"/>
            <color indexed="81"/>
            <rFont val="Tahoma"/>
            <family val="2"/>
          </rPr>
          <t xml:space="preserve">
Includes assigning business names to fields,diclarations of table in Modernization Workbench</t>
        </r>
      </text>
    </comment>
  </commentList>
</comments>
</file>

<file path=xl/sharedStrings.xml><?xml version="1.0" encoding="utf-8"?>
<sst xmlns="http://schemas.openxmlformats.org/spreadsheetml/2006/main" count="1100" uniqueCount="1100">
  <si>
    <t>Complexity</t>
  </si>
  <si>
    <t>Definition</t>
  </si>
  <si>
    <t>Upper Limits</t>
  </si>
  <si>
    <t>Source to TargetOS</t>
  </si>
  <si>
    <t xml:space="preserve">Complexity due to migration from Source to target Operating Systems. The extent of jump between the source and target OS determines the complexity. For example, Unix to Linux would be more complex than a Linux to Linux migration. </t>
  </si>
  <si>
    <t>Source OS systems include only Windows, Linux and UNIX systems. All mainframe and other legacy OS are excluded. The oldest OS version for Windows will be Windows 2003. For Linux, it is RH3 or SLES 8. For UNIX, it will be AIX 5.x, HP-UX 11i V1 or Solaris 7</t>
  </si>
  <si>
    <t>Business Rule/UIComplexity</t>
  </si>
  <si>
    <t xml:space="preserve">This factor indicates complexity of business functionality, rules or complex business process workflows, Complex user interfaces etc </t>
  </si>
  <si>
    <t>Limited to max 2 workflows per application. UI Complexity involves having to provide rich user interfaces that are not by default supported by the target frameworks and complexity in terms of no. and complexity of UI components in each screen are high</t>
  </si>
  <si>
    <t>Source to Target Framework</t>
  </si>
  <si>
    <t xml:space="preserve">Upgrades to framework  such as .Net and JEE from earlier to latest versions. The larger the difference between source and target frameworks, greater will be the complexity</t>
  </si>
  <si>
    <t>Oldest .Net framework version in scope will be .Net 2.0. Oldest version of JEE framework will be JEE 1.2. For MS Access databases, theearliest version supported would be MS Access 2000.</t>
  </si>
  <si>
    <t>Source to target DB</t>
  </si>
  <si>
    <t>Complexity due to migration from source to target datanbases. The extent of jump between the source and target databases determines the complexity. For example, migrating from one RDBMS to another such as Oracle to MySQL will be more complex than a version upgrade of the same database. For application treatment tracks, this factor represents the impact of such database changes on the application.</t>
  </si>
  <si>
    <t>Source databases would be relational databases. Non relational databases and file system migrations are not included in these estimates. The estimation model currently provides for database upgrades of Oracle version 5.x and above, , SQL Server 2000 and above and MySQL V3 and above. For other databases, cross Database migration estimates are in scope. No restrictions on source and target databases as long as they are both relational databases conforming to SQL standards</t>
  </si>
  <si>
    <t>App Size Complexity (SLOC, Screens, reports)</t>
  </si>
  <si>
    <t>This defines the size complexity in terms of LoC or no. of application components (screens, reports, batch programs). If both LoC and application components are given, the greater of the two will be taken for complexity calculations</t>
  </si>
  <si>
    <t xml:space="preserve">Max LoC limited to 800K and 220 application objects(screen/report/programs/Scripts). For Lotus Notes to O365 migration, the max number of application objects are limited to 100 </t>
  </si>
  <si>
    <t>DB Size/No. of DB Objects</t>
  </si>
  <si>
    <t xml:space="preserve">This takes into account the size complexity in terms of  number of DB objects such as tables, stored procedures, triggers etc. The larger the number, greater is the complexity</t>
  </si>
  <si>
    <t>Max no. of DB objects limited to 300</t>
  </si>
  <si>
    <t>Data Size</t>
  </si>
  <si>
    <t>This takes into account the complexity due to data volume. The larger the DB size, greater is the complexity</t>
  </si>
  <si>
    <t>Max data size covered by this model is 2TB. For Lotus Notes to O365, the max data size is limited to 100GB due to migration tool limitations. Beyond this, the data migrations have to be executed in multiple chunks and hence efforts will need to be calculated separately</t>
  </si>
  <si>
    <t>No. of 3rd Party Components</t>
  </si>
  <si>
    <t>This measures the complexity due to handling third party components during migration. This might require code changes if there is a change in the interfaces to these components. The number of such references to third party components in the code determines the complexity</t>
  </si>
  <si>
    <t>Max. No of interfaces limited to 30</t>
  </si>
  <si>
    <t>No. of Environments</t>
  </si>
  <si>
    <t>This denotes the number of environments such as Production, QA, Dev, UAT, SIT, Performance test, DR etc that needs to be supported while deploying the treated applications. The higher the number of environments, greater is the complexity</t>
  </si>
  <si>
    <t>Max no of environments limited to 8</t>
  </si>
  <si>
    <t>No. of External Interfaces</t>
  </si>
  <si>
    <t>This denotes the complexity due to handling impact to external interfaces during migration (external to the organization and could include eco system or business partners. The greater the number of interfaces, greater is the complexity. At this point, we may not know the underlying protocol for these interfaces. The interfaces could be file interfaces, FTP, web interfaces, Web Services, API based interfaces etc</t>
  </si>
  <si>
    <t>Max. no of external interfaces limited to 35</t>
  </si>
  <si>
    <t>No. of internal Interfaces</t>
  </si>
  <si>
    <t>This denotes the complexity due to handling impact to internal interfaces during migration. The greater the number of interfaces, greater is the complexity. At this point, we may not know the underlying protocol for these interfaces. The interfaces could be file interfaces, FTP, Web Services, API based interfaces, COM inerfaces, Java interfaces etc</t>
  </si>
  <si>
    <t>Max no. of internal interfaces limited to 35</t>
  </si>
  <si>
    <t>Architecture Complexity</t>
  </si>
  <si>
    <t>This denotes the complexity due to architecture tiers, distributed architecture due to clustering, load balancing,failoveretc. Greater the number of tiers or nodes, greater the complexity</t>
  </si>
  <si>
    <t>Unclustered, Clustered and large enterprise H/A are the threee architecture configurations available</t>
  </si>
  <si>
    <t>Concurrent users</t>
  </si>
  <si>
    <t>This is the complexity due to requirement of serving concurrent users and the need to handle the performance, scalability and load fall outs due to that. The greater the number of concurrent users, greater is the complexity. Any adverse impact to these aspects need to be handled. This is an optional factor and over and above the weightage for regular factors</t>
  </si>
  <si>
    <t>Max concurrent user limit provided for is 2000. Upto 50 concurrent users, this factor will have no weightage and will have no impact on the feffort.</t>
  </si>
  <si>
    <t>Location</t>
  </si>
  <si>
    <t>When applications are to be migrated across multiple source and target data centers across multiple countries and with multiple languages introduces complexities and communication overheads that need to be handled. This is an optional factor and over and above the weightage for regular factors</t>
  </si>
  <si>
    <t>Has 3 levels, Single location, Multi-location and Multi-location,Multi-language. Single location would mean there will be no weightage and no impact on the effort</t>
  </si>
  <si>
    <t>Internationalization/Localization</t>
  </si>
  <si>
    <t xml:space="preserve">When applications need to handle multiple languages (Single Byte or Double Byte or Multi Byte) and whether the internationalization and localization requirements are limited to  UI layer or across all layers including databases imposes additional complexities that need to be handled. This is an optional factor and over and above the weightage for regular factors</t>
  </si>
  <si>
    <t>This has levels Single Language, Multi-language Single byte,Multi-language Multi-yte and further Based on whether only UI or UI and database need to be handled. If Single language, then this complexity has no weightage and will not have any impact on the effort</t>
  </si>
  <si>
    <t>Doc /Data Availability</t>
  </si>
  <si>
    <t>Extent of document and data availability such as test plans, test cases, test data, deployment scripts and documents, architecture documents, release notes etc determine the complexity of this factor.</t>
  </si>
  <si>
    <t xml:space="preserve"> It is assumed that by default, 70% of such document/data are available. If the availability is less than 70%, then additional complexity will be calculated. If the availability is greater than 70%, then the complexity is accordingly reduced</t>
  </si>
  <si>
    <t>Treatment ↓ / Complexity Factor →</t>
  </si>
  <si>
    <t>Simple (person hours)</t>
  </si>
  <si>
    <t>Medium (person hours)</t>
  </si>
  <si>
    <t>High (person hours)</t>
  </si>
  <si>
    <t>Windows to Windows Migration</t>
  </si>
  <si>
    <t>Unix to Linux (U2L) - Java</t>
  </si>
  <si>
    <t>Unix to Linux (U2L) - Other Technologies</t>
  </si>
  <si>
    <t>Binary Application Migration</t>
  </si>
  <si>
    <t>Packaged Application Migration</t>
  </si>
  <si>
    <t>Note: Any parameters beyond the range given below need to be assessed on case-by-case basis and estimated</t>
  </si>
  <si>
    <t>Contains all activities, including project management</t>
  </si>
  <si>
    <t>Treatment ↓ / Complexity Factor (effort in person hours) →</t>
  </si>
  <si>
    <t>Simple</t>
  </si>
  <si>
    <t>Medium</t>
  </si>
  <si>
    <t>Complex</t>
  </si>
  <si>
    <t>Windows Platform Upgrade</t>
  </si>
  <si>
    <t>Source 'OS / Platform:</t>
  </si>
  <si>
    <t>Windows 20012</t>
  </si>
  <si>
    <t>Windows 2008</t>
  </si>
  <si>
    <t>Windows 2003</t>
  </si>
  <si>
    <t xml:space="preserve">Number of Objects (Screens / Forms / Reports / Programs): </t>
  </si>
  <si>
    <t>&lt; 25</t>
  </si>
  <si>
    <t>26-90</t>
  </si>
  <si>
    <t>91-150</t>
  </si>
  <si>
    <t>Interfaces:</t>
  </si>
  <si>
    <t>&lt;2</t>
  </si>
  <si>
    <t>3-5</t>
  </si>
  <si>
    <t>6-10</t>
  </si>
  <si>
    <t>Environments:</t>
  </si>
  <si>
    <t>2,3</t>
  </si>
  <si>
    <t>4,5</t>
  </si>
  <si>
    <t>Servers:</t>
  </si>
  <si>
    <t>1 - Single tiered</t>
  </si>
  <si>
    <t>2,3 - Multi-tiered</t>
  </si>
  <si>
    <t>4-6 - Multi-tiered with Load balancing and failover</t>
  </si>
  <si>
    <t>Database tables/Objects</t>
  </si>
  <si>
    <t>&lt;100</t>
  </si>
  <si>
    <t>100-199</t>
  </si>
  <si>
    <t>200-350</t>
  </si>
  <si>
    <t>ASP to ASP.NET</t>
  </si>
  <si>
    <t>Windows 2012</t>
  </si>
  <si>
    <t>Third Party Components/References</t>
  </si>
  <si>
    <t>&lt;5</t>
  </si>
  <si>
    <t>5-10</t>
  </si>
  <si>
    <t>11-20</t>
  </si>
  <si>
    <t>VB.Net to ASP.Net</t>
  </si>
  <si>
    <t>MS-Access to ASP.NET</t>
  </si>
  <si>
    <t>Upgrade .Net Framework</t>
  </si>
  <si>
    <t>Source OS / Platform:</t>
  </si>
  <si>
    <t>.Net Framework version</t>
  </si>
  <si>
    <t>.Net 3.5 and above</t>
  </si>
  <si>
    <t>.Net 3.0 and above</t>
  </si>
  <si>
    <t>.Net 2.0 and above</t>
  </si>
  <si>
    <t xml:space="preserve"> &lt; 25</t>
  </si>
  <si>
    <t>4-6</t>
  </si>
  <si>
    <t>VB to VB.NET or C#.Net</t>
  </si>
  <si>
    <t>OS / Platform:</t>
  </si>
  <si>
    <t>Windows 2008/2012</t>
  </si>
  <si>
    <t>Windows 2000</t>
  </si>
  <si>
    <t>CFML to ASP. NET</t>
  </si>
  <si>
    <t>Unix to Linux U2L Migration</t>
  </si>
  <si>
    <t>Linux Platform Upgrade</t>
  </si>
  <si>
    <t>Same version on source and target</t>
  </si>
  <si>
    <t xml:space="preserve">Source Linux versions include RHEL 5 or above  or SLES 9 or above.</t>
  </si>
  <si>
    <t>Source Linux versions include RHEL 4 or above and Ubuntu 14 or above or SLES 8 or above.</t>
  </si>
  <si>
    <t>U2L - Java</t>
  </si>
  <si>
    <t>RHEL Linux 5.x,6.x</t>
  </si>
  <si>
    <t>RHEL Linux 4.x</t>
  </si>
  <si>
    <t>Unix / Solaris</t>
  </si>
  <si>
    <t>U2L - C, C++, Perl</t>
  </si>
  <si>
    <t>Java Refactor - Java /JEE Version Upgrade</t>
  </si>
  <si>
    <t>Java /JEE Version</t>
  </si>
  <si>
    <t>Java EE6, EE7</t>
  </si>
  <si>
    <t>Java EE5, J2EE1.4</t>
  </si>
  <si>
    <t>J2EE1.3, J2EE1.2</t>
  </si>
  <si>
    <t>&lt;25</t>
  </si>
  <si>
    <t>Java Refactor - Refactor to Spring and Hibernate</t>
  </si>
  <si>
    <t>Java/JEE Version</t>
  </si>
  <si>
    <t>Source Framework</t>
  </si>
  <si>
    <t>Spring, Hibernate lower versions</t>
  </si>
  <si>
    <t>Struts, DAO</t>
  </si>
  <si>
    <t>No MVC framework used</t>
  </si>
  <si>
    <t>Number of Objects (Screens / Forms / Reports / Programs)</t>
  </si>
  <si>
    <t>Interfaces</t>
  </si>
  <si>
    <t>Environments</t>
  </si>
  <si>
    <t>Java Refactor - App Server Migration</t>
  </si>
  <si>
    <t>Lotus Notes Migration</t>
  </si>
  <si>
    <t>Lotus Notes to Sharepoint O365</t>
  </si>
  <si>
    <t>Data Size:</t>
  </si>
  <si>
    <t>&lt;10 GB</t>
  </si>
  <si>
    <t>11-30 GB</t>
  </si>
  <si>
    <t>31-50 GB</t>
  </si>
  <si>
    <t>COTS Migration</t>
  </si>
  <si>
    <t>COTS Upgrade (migrating to new environment with vendor support)</t>
  </si>
  <si>
    <t>Decommission</t>
  </si>
  <si>
    <t xml:space="preserve">Decommission </t>
  </si>
  <si>
    <t>Database Migration</t>
  </si>
  <si>
    <t>DB - MySQL/MS SQL/Postgres/DB2 Upgrade</t>
  </si>
  <si>
    <t>Clustering / # of Nodes:</t>
  </si>
  <si>
    <t>Standalone Server</t>
  </si>
  <si>
    <t>Clustered - 2 Nodes</t>
  </si>
  <si>
    <t xml:space="preserve">Clustered -  3/4 Nodes</t>
  </si>
  <si>
    <t xml:space="preserve">Number of DB Objects: </t>
  </si>
  <si>
    <t>101-300</t>
  </si>
  <si>
    <t>301-500</t>
  </si>
  <si>
    <t>DB size:</t>
  </si>
  <si>
    <t>&lt;500 GB</t>
  </si>
  <si>
    <t>500 GB - 1 TB</t>
  </si>
  <si>
    <t>1 TB - 1.5 TB</t>
  </si>
  <si>
    <t>DB - Oracle Upgrade</t>
  </si>
  <si>
    <t xml:space="preserve">Clustering / # of Nodes: </t>
  </si>
  <si>
    <t>DB - Vendor Change, Non Cluster</t>
  </si>
  <si>
    <t xml:space="preserve">DB - Vendor Change, Clustered (2 Nodes assumed) </t>
  </si>
  <si>
    <t>Sr.No</t>
  </si>
  <si>
    <t>Application Name</t>
  </si>
  <si>
    <t>Migration Factory Line and Sub Track</t>
  </si>
  <si>
    <t xml:space="preserve">Business Rule/Workflow/UI </t>
  </si>
  <si>
    <t>Source to Target Language/ Framework</t>
  </si>
  <si>
    <t>Source code Size</t>
  </si>
  <si>
    <t>No. of screens/Reports/Programs</t>
  </si>
  <si>
    <t>No. of DB Objects</t>
  </si>
  <si>
    <t>No. of Ext Interfaces</t>
  </si>
  <si>
    <t>Doc Availability</t>
  </si>
  <si>
    <t>Total Complexity</t>
  </si>
  <si>
    <t>Total Hours</t>
  </si>
  <si>
    <t>Base Effort (Hrs)</t>
  </si>
  <si>
    <t xml:space="preserve">OS Complexity </t>
  </si>
  <si>
    <t>Business rule/UI Complexity</t>
  </si>
  <si>
    <t>Framework Complexity</t>
  </si>
  <si>
    <t xml:space="preserve">DB Complexity </t>
  </si>
  <si>
    <t>Sorcecode Size Complexity</t>
  </si>
  <si>
    <t>App Objects Complexity</t>
  </si>
  <si>
    <t>DB Objects Complexity</t>
  </si>
  <si>
    <t>Data Size Complexity</t>
  </si>
  <si>
    <t>3rd Party Components Complexity</t>
  </si>
  <si>
    <t>Environment Complexity</t>
  </si>
  <si>
    <t>External Interface Complexity</t>
  </si>
  <si>
    <t>Internal Interface Complexity</t>
  </si>
  <si>
    <t>Architecture Complexity Calculation</t>
  </si>
  <si>
    <t>Concurrent User Complexity</t>
  </si>
  <si>
    <t>Location Complexity</t>
  </si>
  <si>
    <t>I18N and L10N Complexity</t>
  </si>
  <si>
    <t>Doc Availability Complexity</t>
  </si>
  <si>
    <t>AF-Partner Web</t>
  </si>
  <si>
    <t/>
  </si>
  <si>
    <t>Moderately Complex</t>
  </si>
  <si>
    <t>Between 3-5</t>
  </si>
  <si>
    <t>more than 5,000</t>
  </si>
  <si>
    <t>It exists and is usable even if it is somewhat out of date</t>
  </si>
  <si>
    <t>BASS</t>
  </si>
  <si>
    <t>Very Complex</t>
  </si>
  <si>
    <t>Between 11-20</t>
  </si>
  <si>
    <t>between 101 to 1,000</t>
  </si>
  <si>
    <t>Exist in segregated form but usable</t>
  </si>
  <si>
    <t>BMT</t>
  </si>
  <si>
    <t>Between 1-2</t>
  </si>
  <si>
    <t>less than 100</t>
  </si>
  <si>
    <t>Clarify</t>
  </si>
  <si>
    <t>It exists and is up to date</t>
  </si>
  <si>
    <t>Corporate Portal/Foretagsportalen</t>
  </si>
  <si>
    <t>EAI</t>
  </si>
  <si>
    <t>Linux to Linux</t>
  </si>
  <si>
    <t>Win 2008 to Win 2012</t>
  </si>
  <si>
    <t>Java EE7 to JavaEE7</t>
  </si>
  <si>
    <t>Between 21-30</t>
  </si>
  <si>
    <t xml:space="preserve">Not accessed directly </t>
  </si>
  <si>
    <t>EF-Avtal</t>
  </si>
  <si>
    <t>E-Store</t>
  </si>
  <si>
    <t>Not available / Not applicable</t>
  </si>
  <si>
    <t>Leveransportalen</t>
  </si>
  <si>
    <t>No documentation</t>
  </si>
  <si>
    <t>Mina-Sidor</t>
  </si>
  <si>
    <t>None (0)</t>
  </si>
  <si>
    <t>Navision</t>
  </si>
  <si>
    <t>Online</t>
  </si>
  <si>
    <t>between 1,001 to 2,000</t>
  </si>
  <si>
    <t>Papperslöst</t>
  </si>
  <si>
    <t>DeCommission</t>
  </si>
  <si>
    <t>NA</t>
  </si>
  <si>
    <t>PRISA</t>
  </si>
  <si>
    <t>Between 6-10</t>
  </si>
  <si>
    <t>Product Catalog</t>
  </si>
  <si>
    <t>Salsa</t>
  </si>
  <si>
    <t>Score</t>
  </si>
  <si>
    <t>Not Applicable</t>
  </si>
  <si>
    <t>Siebel</t>
  </si>
  <si>
    <t>It exist but no Error Database</t>
  </si>
  <si>
    <t>SPD</t>
  </si>
  <si>
    <t>Refactor Java - Spring, Hibernate</t>
  </si>
  <si>
    <t xml:space="preserve">
Win 2016 to Win 2016</t>
  </si>
  <si>
    <t>Java EE6 to Java EE7</t>
  </si>
  <si>
    <t>Telenor.se</t>
  </si>
  <si>
    <t>TOR</t>
  </si>
  <si>
    <t>Venturia</t>
  </si>
  <si>
    <t>VIDAR</t>
  </si>
  <si>
    <t>Phase-wise Effort Estimation</t>
  </si>
  <si>
    <t>Migration Factory Line</t>
  </si>
  <si>
    <t>Number of applications</t>
  </si>
  <si>
    <t>Total hours</t>
  </si>
  <si>
    <r xmlns="http://schemas.openxmlformats.org/spreadsheetml/2006/main">
      <t xml:space="preserve">Analysis </t>
    </r>
    <r xmlns="http://schemas.openxmlformats.org/spreadsheetml/2006/main">
      <rPr>
        <i/>
        <sz val="8"/>
        <color theme="1"/>
        <rFont val="Calibri"/>
        <family val="2"/>
        <scheme val="minor"/>
      </rPr>
      <t>(including Source Code Analysis)</t>
    </r>
  </si>
  <si>
    <t>Design and Planning</t>
  </si>
  <si>
    <r xmlns="http://schemas.openxmlformats.org/spreadsheetml/2006/main">
      <t xml:space="preserve">Transformation Treatment   </t>
    </r>
    <r xmlns="http://schemas.openxmlformats.org/spreadsheetml/2006/main">
      <rPr>
        <i/>
        <sz val="8"/>
        <color theme="1"/>
        <rFont val="Calibri"/>
        <family val="2"/>
        <scheme val="minor"/>
      </rPr>
      <t>(including unit testing, deployments during Dev &amp; test)</t>
    </r>
  </si>
  <si>
    <t>Testing</t>
  </si>
  <si>
    <t>UAT Support</t>
  </si>
  <si>
    <t>Deployment / Release</t>
  </si>
  <si>
    <t>Warranty Support</t>
  </si>
  <si>
    <t>Project Management</t>
  </si>
  <si>
    <t>Unit Total</t>
  </si>
  <si>
    <t>Unit Total for target platform</t>
  </si>
  <si>
    <t>Grand Total</t>
  </si>
  <si>
    <t>Architect/ Migration Lead</t>
  </si>
  <si>
    <t>Sr. Developers</t>
  </si>
  <si>
    <t>Developer</t>
  </si>
  <si>
    <t>Test Lead/Test Manager</t>
  </si>
  <si>
    <t>Sr. Tester</t>
  </si>
  <si>
    <t>Tester</t>
  </si>
  <si>
    <t>Build &amp; Deploy Engineer</t>
  </si>
  <si>
    <t>PM</t>
  </si>
  <si>
    <t>Total</t>
  </si>
  <si>
    <t>Microsoft</t>
  </si>
  <si>
    <t>Java</t>
  </si>
  <si>
    <t>U2L</t>
  </si>
  <si>
    <t>Database</t>
  </si>
  <si>
    <t>Man Hours/Month</t>
  </si>
  <si>
    <t>Onsite</t>
  </si>
  <si>
    <t>Offshore</t>
  </si>
  <si>
    <t>Total Duration</t>
  </si>
  <si>
    <t>Months</t>
  </si>
  <si>
    <t>Onsite/Offshore</t>
  </si>
  <si>
    <t>Staffing Roles/Month No</t>
  </si>
  <si>
    <t>Program Manager/Project Manager</t>
  </si>
  <si>
    <t xml:space="preserve">Architect/Transformation  Lead</t>
  </si>
  <si>
    <t>Senior Developers (Microsoft)</t>
  </si>
  <si>
    <t>Senior Developers (Java)</t>
  </si>
  <si>
    <t>Senior Developers (U2L)</t>
  </si>
  <si>
    <t xml:space="preserve">Senior Analyst  (Database)</t>
  </si>
  <si>
    <t>Developers (Microsoft)</t>
  </si>
  <si>
    <t>Developers (Java)</t>
  </si>
  <si>
    <t>Developers (U2L)</t>
  </si>
  <si>
    <t>Analyst (Database)</t>
  </si>
  <si>
    <t>Test Lead/Manager</t>
  </si>
  <si>
    <t>Senior Testers</t>
  </si>
  <si>
    <t>Testers</t>
  </si>
  <si>
    <t>Build &amp; Deploy Engineers</t>
  </si>
  <si>
    <t>Complex to Simple Ratio</t>
  </si>
  <si>
    <t>Factory line Group</t>
  </si>
  <si>
    <t>Business Rule/Workflow/UIComplexity</t>
  </si>
  <si>
    <t>App Size Complexity (SLOC, Screens, reports, Scripts)</t>
  </si>
  <si>
    <r xmlns="http://schemas.openxmlformats.org/spreadsheetml/2006/main">
      <t xml:space="preserve">Analysis </t>
    </r>
    <r xmlns="http://schemas.openxmlformats.org/spreadsheetml/2006/main">
      <rPr>
        <b/>
        <i/>
        <sz val="8"/>
        <color theme="0"/>
        <rFont val="Calibri"/>
        <family val="2"/>
        <scheme val="minor"/>
      </rPr>
      <t>(including Source Code Analysis)</t>
    </r>
  </si>
  <si>
    <t xml:space="preserve">Transformation Treatment   </t>
  </si>
  <si>
    <t>Architect/Migration Lead</t>
  </si>
  <si>
    <t>Build &amp; Deployment Engineer</t>
  </si>
  <si>
    <t>Windows Upgrade</t>
  </si>
  <si>
    <t>U2L-Java</t>
  </si>
  <si>
    <t>U2L-Others</t>
  </si>
  <si>
    <t>ASP to .Net</t>
  </si>
  <si>
    <t>VB to .Net</t>
  </si>
  <si>
    <t>CFML to ASP .Net</t>
  </si>
  <si>
    <t>MS Access to .Net</t>
  </si>
  <si>
    <t>Lotus Notes to O365</t>
  </si>
  <si>
    <t>COTS Upgrade</t>
  </si>
  <si>
    <t>DB Upgrade- MySQL/SQL Server</t>
  </si>
  <si>
    <t>DB Upgrade - Oracle</t>
  </si>
  <si>
    <t>Cross DB Migration - Non Cluster</t>
  </si>
  <si>
    <t>Cross DB Migratio - Clustered</t>
  </si>
  <si>
    <t xml:space="preserve">Refactor Java - Java/MW  upgrade</t>
  </si>
  <si>
    <t>Refactor Java - Middleware Migration</t>
  </si>
  <si>
    <t>Refactor Java - UI Modernization</t>
  </si>
  <si>
    <t>Refactor Java - Stateless &amp; scalable</t>
  </si>
  <si>
    <t>These tracks need to be validated with real implementations</t>
  </si>
  <si>
    <t>Architect</t>
  </si>
  <si>
    <t>Test Lead</t>
  </si>
  <si>
    <t>Sr.Developer</t>
  </si>
  <si>
    <t>Sr. Testers</t>
  </si>
  <si>
    <t>Complexity Scale Factors</t>
  </si>
  <si>
    <t>OS Complexity Lookup</t>
  </si>
  <si>
    <t>Business Rule /UI Complexity/Workflows</t>
  </si>
  <si>
    <t>Source to Target Database</t>
  </si>
  <si>
    <t>App Size Complexity Look up</t>
  </si>
  <si>
    <t>DB Size Lookup</t>
  </si>
  <si>
    <t>Data Size Loopkup</t>
  </si>
  <si>
    <t>Architecture Lookup</t>
  </si>
  <si>
    <t>Third Party Components</t>
  </si>
  <si>
    <t>Environment Lookup</t>
  </si>
  <si>
    <t>External Interfaces</t>
  </si>
  <si>
    <t>Internal Interfaces</t>
  </si>
  <si>
    <t>Concurrent Usage</t>
  </si>
  <si>
    <t>Document availability</t>
  </si>
  <si>
    <t>Source Target OS</t>
  </si>
  <si>
    <t>Complexity Rating</t>
  </si>
  <si>
    <t>Criteria</t>
  </si>
  <si>
    <t>Complexity Rating/Workflows</t>
  </si>
  <si>
    <t>No. of App objects (Screens, Reports, Programs)</t>
  </si>
  <si>
    <t>Data suze (MB)</t>
  </si>
  <si>
    <t>Architecture</t>
  </si>
  <si>
    <t>No. of Env</t>
  </si>
  <si>
    <t>Concurrent Users</t>
  </si>
  <si>
    <t>I18N/L10N Requirements</t>
  </si>
  <si>
    <t>Test case availability</t>
  </si>
  <si>
    <t>Win 2016 to Win 2016</t>
  </si>
  <si>
    <t>.Net 4.5 to .Net 4.6</t>
  </si>
  <si>
    <t>Oracle 5 to 12c</t>
  </si>
  <si>
    <t>0-14k</t>
  </si>
  <si>
    <t>0-30 tables</t>
  </si>
  <si>
    <t>Upto 100 GB</t>
  </si>
  <si>
    <t>Unclustered</t>
  </si>
  <si>
    <t>None</t>
  </si>
  <si>
    <t>Upto 1</t>
  </si>
  <si>
    <t>Upto2</t>
  </si>
  <si>
    <t>Upto 50</t>
  </si>
  <si>
    <t>Single location</t>
  </si>
  <si>
    <t>90-100%</t>
  </si>
  <si>
    <t>Win 2012 to Win 2016</t>
  </si>
  <si>
    <t>.Net 4.0 to .Net 4.6</t>
  </si>
  <si>
    <t>Oracle 6 to 12c</t>
  </si>
  <si>
    <t>15-49k</t>
  </si>
  <si>
    <t>25-49</t>
  </si>
  <si>
    <t>31-60 tables</t>
  </si>
  <si>
    <t>100-300 GB</t>
  </si>
  <si>
    <t>Clustered 3 tier</t>
  </si>
  <si>
    <t>upto 5</t>
  </si>
  <si>
    <t>2 to 3</t>
  </si>
  <si>
    <t>2-5</t>
  </si>
  <si>
    <t>50 to 100</t>
  </si>
  <si>
    <t>Multi-location</t>
  </si>
  <si>
    <t xml:space="preserve">Only UI </t>
  </si>
  <si>
    <t>70-90%</t>
  </si>
  <si>
    <t>Win 2008 Win 2016</t>
  </si>
  <si>
    <t>.Net 3.5 to .Net 4.6</t>
  </si>
  <si>
    <t>Oracle 7 to 12c</t>
  </si>
  <si>
    <t>50-99k</t>
  </si>
  <si>
    <t>50-74</t>
  </si>
  <si>
    <t>61-90 tables</t>
  </si>
  <si>
    <t>300-500GB</t>
  </si>
  <si>
    <t>Large Enterprise H/A</t>
  </si>
  <si>
    <t>6 to 10</t>
  </si>
  <si>
    <t>4 to 5</t>
  </si>
  <si>
    <t>100-200</t>
  </si>
  <si>
    <t>Multi-location,Language</t>
  </si>
  <si>
    <t>UI+Data - single byte</t>
  </si>
  <si>
    <t>70% available</t>
  </si>
  <si>
    <t>Not Avl</t>
  </si>
  <si>
    <t>.Net 3.0 to .Net 4.6</t>
  </si>
  <si>
    <t>Oracle 8 to 12c</t>
  </si>
  <si>
    <t>100 - 199k</t>
  </si>
  <si>
    <t>75-89</t>
  </si>
  <si>
    <t>91-120 tables</t>
  </si>
  <si>
    <t>500 - 750GB</t>
  </si>
  <si>
    <t>11 to 15</t>
  </si>
  <si>
    <t>6 to 7</t>
  </si>
  <si>
    <t>11-15</t>
  </si>
  <si>
    <t>200-500</t>
  </si>
  <si>
    <t>UI+Data-Multi-byte</t>
  </si>
  <si>
    <t>60-70%</t>
  </si>
  <si>
    <t>Win 2003 to Win 2016</t>
  </si>
  <si>
    <t>.Net 2.0 to .Net 4.6</t>
  </si>
  <si>
    <t>Oracle 9 to 12c</t>
  </si>
  <si>
    <t>200-299k</t>
  </si>
  <si>
    <t>90-109</t>
  </si>
  <si>
    <t>121-150 tables</t>
  </si>
  <si>
    <t>750GB-1TB</t>
  </si>
  <si>
    <t>16 to 20</t>
  </si>
  <si>
    <t>7 to 8</t>
  </si>
  <si>
    <t>16-20</t>
  </si>
  <si>
    <t>500-1000</t>
  </si>
  <si>
    <t>40-60%</t>
  </si>
  <si>
    <t>Win 2003 to Win 2012</t>
  </si>
  <si>
    <t>Oracle 10g to 12c</t>
  </si>
  <si>
    <t>300-399k</t>
  </si>
  <si>
    <t>110-129</t>
  </si>
  <si>
    <t>151-180 tables</t>
  </si>
  <si>
    <t>1TB - 1.5TB</t>
  </si>
  <si>
    <t>21 to 25</t>
  </si>
  <si>
    <t>21-25</t>
  </si>
  <si>
    <t>1000-1500</t>
  </si>
  <si>
    <t>20-40%</t>
  </si>
  <si>
    <t>Win 2000 to Win 2012</t>
  </si>
  <si>
    <t>Oracle 11g to 12c</t>
  </si>
  <si>
    <t>400-499k</t>
  </si>
  <si>
    <t>130-149</t>
  </si>
  <si>
    <t>181-210 tables</t>
  </si>
  <si>
    <t>1.5TB-2TB</t>
  </si>
  <si>
    <t>26-30</t>
  </si>
  <si>
    <t>26 to 30</t>
  </si>
  <si>
    <t>1500-2000</t>
  </si>
  <si>
    <t>0-20%</t>
  </si>
  <si>
    <t>Win 2000 to Win 2016</t>
  </si>
  <si>
    <t>Oracle 12c to 12c</t>
  </si>
  <si>
    <t>500-599K</t>
  </si>
  <si>
    <t>150-169</t>
  </si>
  <si>
    <t>211-240 tables</t>
  </si>
  <si>
    <t>31 to 35</t>
  </si>
  <si>
    <t>2000-2500</t>
  </si>
  <si>
    <t>Win NT 4 Win 2016</t>
  </si>
  <si>
    <t>SQL Server 2000 to 2016</t>
  </si>
  <si>
    <t>600-699K</t>
  </si>
  <si>
    <t>170-189</t>
  </si>
  <si>
    <t>241-270 tables</t>
  </si>
  <si>
    <t>Win NT 4 to Win 2012</t>
  </si>
  <si>
    <t>Java EE5 to JavaEE7</t>
  </si>
  <si>
    <t>SQL Server 2005 to 2016</t>
  </si>
  <si>
    <t>700-799K</t>
  </si>
  <si>
    <t>190-220</t>
  </si>
  <si>
    <t>271-300 tables</t>
  </si>
  <si>
    <t>RH7 to RH7</t>
  </si>
  <si>
    <t>J2EE 1.4 to JavaEE7</t>
  </si>
  <si>
    <t>SQL Server 2008 to 2016</t>
  </si>
  <si>
    <t>Lotus Notes Data</t>
  </si>
  <si>
    <t>Suse11 to Suse 11</t>
  </si>
  <si>
    <t>J2EE1.3 to Java EE7</t>
  </si>
  <si>
    <t>SQL Server 2012 to 2016</t>
  </si>
  <si>
    <t>Upto 5GB</t>
  </si>
  <si>
    <t>Effort from 3 Point Estimator Model</t>
  </si>
  <si>
    <t>RH6 to RH7</t>
  </si>
  <si>
    <t>J2EE1.2 to JavaEE7</t>
  </si>
  <si>
    <t>SQL Server 2014 to 2016</t>
  </si>
  <si>
    <t>Lotus Notes</t>
  </si>
  <si>
    <t>5GB to 10GB</t>
  </si>
  <si>
    <t>Simple Effort</t>
  </si>
  <si>
    <t>Suse 10 to Suse 11</t>
  </si>
  <si>
    <t>SQL Server 2016 to 2016</t>
  </si>
  <si>
    <t>Upto 15</t>
  </si>
  <si>
    <t>10GB to 15GB</t>
  </si>
  <si>
    <t>Medium Effort</t>
  </si>
  <si>
    <t>RH5 to RH 7</t>
  </si>
  <si>
    <t>MySQL v 3.xMySQL v 5.7</t>
  </si>
  <si>
    <t>16-25</t>
  </si>
  <si>
    <t>15GB to 30GB</t>
  </si>
  <si>
    <t>Complex Effort</t>
  </si>
  <si>
    <t>Suse 9 to Suse 11</t>
  </si>
  <si>
    <t>Access 2013 to .Net</t>
  </si>
  <si>
    <t>MySQL v 4.xMySQL v 5.7</t>
  </si>
  <si>
    <t>26-40</t>
  </si>
  <si>
    <t>30GB to 50GB</t>
  </si>
  <si>
    <t>Complex/Simple Ratio</t>
  </si>
  <si>
    <t>RH4 to RH7</t>
  </si>
  <si>
    <t>Access 2010 to .Net</t>
  </si>
  <si>
    <t>MySQL v 5.0MySQL v 5.7</t>
  </si>
  <si>
    <t>41-60</t>
  </si>
  <si>
    <t>50GB to 70GB</t>
  </si>
  <si>
    <t>Suse 8 to Suse 11</t>
  </si>
  <si>
    <t>Access 2007 to .Net</t>
  </si>
  <si>
    <t>MySQL v 5.1MySQL v 5.7</t>
  </si>
  <si>
    <t>61-80</t>
  </si>
  <si>
    <t>70GB to 100GB</t>
  </si>
  <si>
    <t>RH3 to RH7</t>
  </si>
  <si>
    <t>Access 2003 to .Net</t>
  </si>
  <si>
    <t>MySQL v 5.5MySQL v 5.7</t>
  </si>
  <si>
    <t>81-100</t>
  </si>
  <si>
    <t>AIX 7.2 to Linux</t>
  </si>
  <si>
    <t>Access 2002 to .Net</t>
  </si>
  <si>
    <t>MySQL v 5.6MySQL v 5.7</t>
  </si>
  <si>
    <t>Solaris 11.x to Linux</t>
  </si>
  <si>
    <t>Access 2000 to .Net</t>
  </si>
  <si>
    <t>MySQL v 5.7MySQL v 5.7</t>
  </si>
  <si>
    <t>Soure to Target Middleware</t>
  </si>
  <si>
    <t>HP UX 11i V3 to Linux</t>
  </si>
  <si>
    <t>Not Available</t>
  </si>
  <si>
    <t>AIX 7.1 to Linux</t>
  </si>
  <si>
    <t xml:space="preserve">Solaris 10  to Linux</t>
  </si>
  <si>
    <t>Relational to Relational w/o StoredProc</t>
  </si>
  <si>
    <t>AIX 6.1 to Linux</t>
  </si>
  <si>
    <t>Relational to Relational with StoredProc</t>
  </si>
  <si>
    <t>HP UX 11i V2 to Linux</t>
  </si>
  <si>
    <t>Mainframe DB2 to Relational</t>
  </si>
  <si>
    <t>Solaris 9 to Linux</t>
  </si>
  <si>
    <t>Mainframe DB2 and VSAM to relational</t>
  </si>
  <si>
    <t>AIX 5L5.1,5.2, 5.3 to LINUX</t>
  </si>
  <si>
    <t>DB 400 to Relational</t>
  </si>
  <si>
    <t>Solaris 8,7 to Linux</t>
  </si>
  <si>
    <t>Mainframe IMS to Relational</t>
  </si>
  <si>
    <t>HP UX 11i V1 to Linux</t>
  </si>
  <si>
    <t>Not Avl or Medium Complexity</t>
  </si>
  <si>
    <t>Workflow</t>
  </si>
  <si>
    <t>Deliverables</t>
  </si>
  <si>
    <r xmlns="http://schemas.openxmlformats.org/spreadsheetml/2006/main">
      <rPr>
        <sz val="11"/>
        <color theme="1"/>
        <rFont val="Calibri"/>
        <family val="2"/>
        <scheme val="minor"/>
      </rPr>
      <t>i.</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Baselined Project Plan and Schedule</t>
    </r>
  </si>
  <si>
    <r xmlns="http://schemas.openxmlformats.org/spreadsheetml/2006/main">
      <t>ii.</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Baselined Test Strategy</t>
    </r>
  </si>
  <si>
    <r xmlns="http://schemas.openxmlformats.org/spreadsheetml/2006/main">
      <t>iii.</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Transformation design document (where design changes are involved)</t>
    </r>
  </si>
  <si>
    <r xmlns="http://schemas.openxmlformats.org/spreadsheetml/2006/main">
      <t>iv.</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Updated Data Models and DDL scripts</t>
    </r>
  </si>
  <si>
    <r xmlns="http://schemas.openxmlformats.org/spreadsheetml/2006/main">
      <t>v.</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Transformed and tested Code</t>
    </r>
  </si>
  <si>
    <r xmlns="http://schemas.openxmlformats.org/spreadsheetml/2006/main">
      <t xml:space="preserve"> </t>
    </r>
    <r xmlns="http://schemas.openxmlformats.org/spreadsheetml/2006/main">
      <rPr>
        <sz val="11"/>
        <color theme="1"/>
        <rFont val="Calibri"/>
        <family val="2"/>
        <scheme val="minor"/>
      </rPr>
      <t>vi.</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Migrated Data</t>
    </r>
  </si>
  <si>
    <r xmlns="http://schemas.openxmlformats.org/spreadsheetml/2006/main">
      <t>vii.</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Deployment scripts for the defined target environment</t>
    </r>
  </si>
  <si>
    <r xmlns="http://schemas.openxmlformats.org/spreadsheetml/2006/main">
      <t>viii.</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Test Execution Results</t>
    </r>
  </si>
  <si>
    <r xmlns="http://schemas.openxmlformats.org/spreadsheetml/2006/main">
      <t>ix.</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Release Document</t>
    </r>
  </si>
  <si>
    <r xmlns="http://schemas.openxmlformats.org/spreadsheetml/2006/main">
      <t>x.</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Bug and Fix report</t>
    </r>
  </si>
  <si>
    <r xmlns="http://schemas.openxmlformats.org/spreadsheetml/2006/main">
      <t xml:space="preserve"> </t>
    </r>
    <r xmlns="http://schemas.openxmlformats.org/spreadsheetml/2006/main">
      <rPr>
        <sz val="11"/>
        <color theme="1"/>
        <rFont val="Calibri"/>
        <family val="2"/>
        <scheme val="minor"/>
      </rPr>
      <t>xi.</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Updated Technical documentation</t>
    </r>
  </si>
  <si>
    <t>xii. Performance benchmark</t>
  </si>
  <si>
    <t xml:space="preserve">This is the standard list of tasks applicable for the various services. </t>
  </si>
  <si>
    <t>It also indicates if the individual tasks are done onshore or offshore.</t>
  </si>
  <si>
    <t>Some tasks have been marked as optional as they may not apply to all services.</t>
  </si>
  <si>
    <t>No. of drivers</t>
  </si>
  <si>
    <t>Onshore</t>
  </si>
  <si>
    <t>Phase</t>
  </si>
  <si>
    <t>Tasks</t>
  </si>
  <si>
    <t>Resource Level</t>
  </si>
  <si>
    <t>Knowledge Transfer</t>
  </si>
  <si>
    <t>Application Walkthru</t>
  </si>
  <si>
    <t>Level-2</t>
  </si>
  <si>
    <t>x</t>
  </si>
  <si>
    <t>Architecture walkthru</t>
  </si>
  <si>
    <t>Level-3</t>
  </si>
  <si>
    <t>Test Documentation walkthru</t>
  </si>
  <si>
    <t>Get and review application source code &amp; artefacts (documentation, configuration, build scripts, test cases, etc)</t>
  </si>
  <si>
    <t>Collect data through Interviews</t>
  </si>
  <si>
    <t>Conduct additional interviews with the application team (covering architecture, testing methodology, issues)</t>
  </si>
  <si>
    <t>Analyze</t>
  </si>
  <si>
    <t>Review Current and Target Environments</t>
  </si>
  <si>
    <t>Setup Analysis environment</t>
  </si>
  <si>
    <t>Run Code assessment tools</t>
  </si>
  <si>
    <t>Prepare detailed Assessment Report &amp; Estimates</t>
  </si>
  <si>
    <t>Plan</t>
  </si>
  <si>
    <t>Develop Project Definition</t>
  </si>
  <si>
    <t>Configuration planning</t>
  </si>
  <si>
    <t>Develop Test Strategy and Plan</t>
  </si>
  <si>
    <t>Define Acceptance Criteria</t>
  </si>
  <si>
    <t>Review Acceptance Criteria</t>
  </si>
  <si>
    <t>Review Test Strategy and Plan</t>
  </si>
  <si>
    <t>Prepare</t>
  </si>
  <si>
    <t>Resource Mobilization and onboarding</t>
  </si>
  <si>
    <t>Create Baselines</t>
  </si>
  <si>
    <t>Assess Capacity Required</t>
  </si>
  <si>
    <t>Factory Training to new resources</t>
  </si>
  <si>
    <t>Set Up Environment</t>
  </si>
  <si>
    <t>Design</t>
  </si>
  <si>
    <t>Create/Refine target Application and Deployment Architecture</t>
  </si>
  <si>
    <t>Create Transformation Architecture</t>
  </si>
  <si>
    <t>Design Configuration Changes</t>
  </si>
  <si>
    <t>Application Transformation Design</t>
  </si>
  <si>
    <t>Caching Transformation Design</t>
  </si>
  <si>
    <t>Develop detail design for target (optional based on service)</t>
  </si>
  <si>
    <t>Develop data migration strategy &amp; plan (optional based on service)</t>
  </si>
  <si>
    <t>Build-Configure</t>
  </si>
  <si>
    <t>Perform Configuration Changes for Applications, Application servers, databases</t>
  </si>
  <si>
    <t>Build - Refactor</t>
  </si>
  <si>
    <t>Perform Refactor, remediation or recompile code</t>
  </si>
  <si>
    <t>Review refactored code</t>
  </si>
  <si>
    <t>Build - Unit Test</t>
  </si>
  <si>
    <t>Develop unit test plans</t>
  </si>
  <si>
    <t>Complete unit testing</t>
  </si>
  <si>
    <t>Level-1</t>
  </si>
  <si>
    <t>Build - Data Prep</t>
  </si>
  <si>
    <t>Data Masking (optional based on service)</t>
  </si>
  <si>
    <t>X</t>
  </si>
  <si>
    <t>Prepare Test Environment</t>
  </si>
  <si>
    <t>Regression Testing</t>
  </si>
  <si>
    <t>Develop test plans &amp; test cases (if needed)</t>
  </si>
  <si>
    <t>Document test results</t>
  </si>
  <si>
    <t>Analyze Defects</t>
  </si>
  <si>
    <t>Fix Defects</t>
  </si>
  <si>
    <t>Performance Testing</t>
  </si>
  <si>
    <t>Define Test Scenarios Optional)</t>
  </si>
  <si>
    <t xml:space="preserve">Prepare Test Data  (Optional)</t>
  </si>
  <si>
    <t xml:space="preserve">Execute Test Cases  (Optional)</t>
  </si>
  <si>
    <t xml:space="preserve">Analyze Defects  (Optional)</t>
  </si>
  <si>
    <t>Document Test Results</t>
  </si>
  <si>
    <t>Security Testing</t>
  </si>
  <si>
    <t>Define Test Scenarios (Authentication &amp; Authorization) - Optional</t>
  </si>
  <si>
    <t xml:space="preserve">Prepare Test Data  (optional)</t>
  </si>
  <si>
    <t xml:space="preserve">Execute Test Cases  (optional)</t>
  </si>
  <si>
    <t xml:space="preserve">Analyze Defects  (optional)</t>
  </si>
  <si>
    <t>Fix Defects (Optional)</t>
  </si>
  <si>
    <t>Document Test Results (Optional)</t>
  </si>
  <si>
    <t>UAT</t>
  </si>
  <si>
    <t>UAT Environment Support</t>
  </si>
  <si>
    <t>Release</t>
  </si>
  <si>
    <t>Create Deployment Scripts and Descriptors, Container images if any</t>
  </si>
  <si>
    <t>Package Release prepartion</t>
  </si>
  <si>
    <t>Prepare Release Notes</t>
  </si>
  <si>
    <t>Provide deployment instructions</t>
  </si>
  <si>
    <t>Provide any specific operational guidance</t>
  </si>
  <si>
    <t>Support production readiness review</t>
  </si>
  <si>
    <t>Support delivery of production ready code</t>
  </si>
  <si>
    <t>Support deployment of application/database to production</t>
  </si>
  <si>
    <t>Complete data migration (optional based on service)</t>
  </si>
  <si>
    <t>Acceptance and Signoff</t>
  </si>
  <si>
    <t>Provide post-release report</t>
  </si>
  <si>
    <t>Update Configuration Management database</t>
  </si>
  <si>
    <t>Client transition activities</t>
  </si>
  <si>
    <t>Assemble and deliver materials for knowledge transfer</t>
  </si>
  <si>
    <t>Provide warranty support during Warranty Period (Optional)</t>
  </si>
  <si>
    <t>Project Close</t>
  </si>
  <si>
    <t>Conduct and document lessons learned session(s)</t>
  </si>
  <si>
    <t>Compile Metrics and feedback to Solution and Assessment processes and tools</t>
  </si>
  <si>
    <t xml:space="preserve">Support Project Close-out activities </t>
  </si>
  <si>
    <t>Assumptions</t>
  </si>
  <si>
    <t>S#</t>
  </si>
  <si>
    <t>COTS Application Scope Assumptions</t>
  </si>
  <si>
    <t>Migration does not involve any type of changes in the COTS application components</t>
  </si>
  <si>
    <t>The COTS products in scope will exclude all COTS products that are enterprise solutions or have extensive customization features and complex architecture such as SAP, Oracle e-Biz solution, Microsoft Dynamics, SaaS products, Business Intelligence products, Content management products, B2B Comerce solutions, Industry focused solutions such as Cerner, Guidewire etc. There are exclusive practice teams who will be involved in the migration of such products and migration efforts widely vary depending on the extent of customization and other business process and technical integration needs. So such products are not in the scope of this estimation model</t>
  </si>
  <si>
    <t>COTS vendor will carryout the migration of application components, and deploy the application in each environment - testing, UAT, production etc.</t>
  </si>
  <si>
    <t>DXC will only manage the implementation, and also if needed will carryout System Integration</t>
  </si>
  <si>
    <t>COTS migration does not involve any functionality changes, the functionality will be migrated like-for-like</t>
  </si>
  <si>
    <t xml:space="preserve">COTS vendor will also perform the manual remediation, including interface connectivity parameters hardcoded in application code.  No other type of code changes will be done.</t>
  </si>
  <si>
    <t>In case the COTS application is not compatible to the target environment (even after version upgrades), COTS vendor will recommend a suitable replacement. DXC will provide inputs if requested.</t>
  </si>
  <si>
    <t>In case COTS vendor recommends a replacement, client will evaluate the replacement and provide necessary approvals to COTS vendor. DXC will provide inputs if requested.</t>
  </si>
  <si>
    <t>DXC or COTS vendor will not prepare data for any type of test. Client will provide the test data of production standards (including unit / smoke test)</t>
  </si>
  <si>
    <t>Client will ensure the COTS vendor takes the ownership of migrating the COTS application. If COTS vendor is not migrating the application, the approach need to be revisited and re-estimated</t>
  </si>
  <si>
    <t>Migration does not involve performance tuning. Migrated applications will perform atlesast similar to current applications</t>
  </si>
  <si>
    <t>Client will coordinate with the stake holders of migration implementation, like internal application owners, external trading partners, and ensure their timely participation and contribution</t>
  </si>
  <si>
    <t>Vendor/DXC</t>
  </si>
  <si>
    <t>Vendor</t>
  </si>
  <si>
    <t>DXC</t>
  </si>
  <si>
    <t>Vendor/DXC/Client</t>
  </si>
  <si>
    <t>DXC/Client</t>
  </si>
  <si>
    <t>Client/DXC Testing Services team</t>
  </si>
  <si>
    <t>DXC/Vendor</t>
  </si>
  <si>
    <t>Client</t>
  </si>
  <si>
    <t>Web Service Integration</t>
  </si>
  <si>
    <t>MVC Integration</t>
  </si>
  <si>
    <t>Application Server Transformation</t>
  </si>
  <si>
    <t>ORM Technology Integration</t>
  </si>
  <si>
    <t>ORM Technology Transformation- Entity Classes</t>
  </si>
  <si>
    <t>ORM Technology Transformation- DAO Classes</t>
  </si>
  <si>
    <t>Security Integration</t>
  </si>
  <si>
    <t>Transaction Integration</t>
  </si>
  <si>
    <t>Caching Transformation</t>
  </si>
  <si>
    <t>JMS Messaging Integration</t>
  </si>
  <si>
    <t>Scheduling Integration</t>
  </si>
  <si>
    <t>JavaMail Integration</t>
  </si>
  <si>
    <t>JMX Transformation</t>
  </si>
  <si>
    <t>JasperReports Integration</t>
  </si>
  <si>
    <t>HTML5 Compliance - mobile</t>
  </si>
  <si>
    <t>REST Integration</t>
  </si>
  <si>
    <t>Transformation of Stateful EJB</t>
  </si>
  <si>
    <t>Transformation of CMP Entity Beans (only for EJB 2.x)</t>
  </si>
  <si>
    <t>Manual work post Transformation of MDBs by QTE</t>
  </si>
  <si>
    <t>Manual work post Transformation of Stateless (BMT &amp; CMT), BMP and CMP(3.x) EJBs by QTE</t>
  </si>
  <si>
    <t>Transformation of CMR Relationships</t>
  </si>
  <si>
    <t>Transformation of EJBQL- for CMP Entity beans</t>
  </si>
  <si>
    <t xml:space="preserve">Transformation of EJB Authorization  Code</t>
  </si>
  <si>
    <t>Code review for CMT &amp; BMT beans</t>
  </si>
  <si>
    <t>Overall Spring Configuration changes to be done</t>
  </si>
  <si>
    <t>Build and Packaging of Spring code base</t>
  </si>
  <si>
    <t>Spring Insight review of deployed Spring war file</t>
  </si>
  <si>
    <t>U2L Refactor - Java</t>
  </si>
  <si>
    <r xmlns="http://schemas.openxmlformats.org/spreadsheetml/2006/main">
      <t xml:space="preserve">Complexity description
</t>
    </r>
    <r xmlns="http://schemas.openxmlformats.org/spreadsheetml/2006/main">
      <rPr>
        <b/>
        <sz val="8"/>
        <color rgb="FF000000"/>
        <rFont val="Calibri"/>
        <family val="2"/>
      </rPr>
      <t xml:space="preserve">Please Note:
- </t>
    </r>
    <r xmlns="http://schemas.openxmlformats.org/spreadsheetml/2006/main">
      <rPr>
        <sz val="8"/>
        <color rgb="FF000000"/>
        <rFont val="Calibri"/>
        <family val="2"/>
      </rPr>
      <t xml:space="preserve">No upgrades for TPL like spring, hibernate, struts etc (for U2L - Java)
</t>
    </r>
    <r xmlns="http://schemas.openxmlformats.org/spreadsheetml/2006/main">
      <rPr>
        <sz val="8"/>
        <color rgb="FFFF0000"/>
        <rFont val="Calibri"/>
        <family val="2"/>
      </rPr>
      <t>- No architecture changes. Lift and shift with minor changes to code / configuration will be done to suit the target environment
- Source Linux versions include RHEL 4 or above and Ubuntu 14 or above
- Source Legacy Unix versions include Solaris 10 and above
Any app not conforming to above criteria</t>
    </r>
    <r xmlns="http://schemas.openxmlformats.org/spreadsheetml/2006/main">
      <rPr>
        <sz val="8"/>
        <color rgb="FF000000"/>
        <rFont val="Calibri"/>
        <family val="2"/>
      </rPr>
      <t xml:space="preserve"> need to be assessed on case-by-case basis and migration track and approach devised accordingly</t>
    </r>
  </si>
  <si>
    <t xml:space="preserve">- Linux to Linux migration with same Linux versions on source and target 
- Same Java JDK versions on source and target 
- up to 30 programs or screens (each with around 20 fields and 3 lookups)
-  Single Server, single tier application 
-Database Tables: 0-100
-Interfaces 0 - 5 (each with 2 integration touch points such as FTP, Message Que. Other integrations need to be assessed on case by case basis)
-Business complexity: Medium / Complex</t>
  </si>
  <si>
    <t xml:space="preserve">- Linux to Linux migration with same or different Linux versions on source and target 
-Same Java JDK versions on source and target 
-  31-100 programs or screens (each with around 20 fields and 3 lookups)
- Single server, single or multi-tier application 
-Database Tables: 101-200
-Interfaces 6 - 10 (each with 2 integration touch points such as FTP, Message Que. Other integrations need to be assessed on case by case basis)
-Business complexity: Medium / Complex</t>
  </si>
  <si>
    <t xml:space="preserve">-Legacy Unix to Linux migration 
- Older Java JDK (less than 6) versions on source and target 
- 100-250 programs or screens (each with around 20 fields and 3 lookups)
- Multi-server, single or multi-tier application 
-Database Tables: 201-350
-Maximum of 15  Interfaces (each with 2 integration touch points such as FTP, Message Que. Other integrations need to be assessed on case by case basis)
-Business complexity: Medium / Complex</t>
  </si>
  <si>
    <t>U2L Refactor - Non Java</t>
  </si>
  <si>
    <r xmlns="http://schemas.openxmlformats.org/spreadsheetml/2006/main">
      <t xml:space="preserve">Complexity description
</t>
    </r>
    <r xmlns="http://schemas.openxmlformats.org/spreadsheetml/2006/main">
      <rPr>
        <b/>
        <sz val="8"/>
        <color rgb="FF000000"/>
        <rFont val="Calibri"/>
        <family val="2"/>
      </rPr>
      <t>Please Note:</t>
    </r>
    <r xmlns="http://schemas.openxmlformats.org/spreadsheetml/2006/main">
      <rPr>
        <sz val="8"/>
        <color rgb="FF000000"/>
        <rFont val="Calibri"/>
        <family val="2"/>
      </rPr>
      <t xml:space="preserve">
- No upgrades for any TPL eg boost, RW etc
- No incompatible OS/Kernel/Compiler/ Memory dependent source code
</t>
    </r>
    <r xmlns="http://schemas.openxmlformats.org/spreadsheetml/2006/main">
      <rPr>
        <sz val="8"/>
        <color rgb="FFFF0000"/>
        <rFont val="Calibri"/>
        <family val="2"/>
      </rPr>
      <t xml:space="preserve">- No architecture changes. Lift and shift with minor changes to code / configuration will be done to suit the target environment
- Source Linux versions include RHEL 4 or above and Ubuntu 14 or above
- Source Legacy Unix versions include Solaris 10 and above
Any app not conforming to above criteria </t>
    </r>
    <r xmlns="http://schemas.openxmlformats.org/spreadsheetml/2006/main">
      <rPr>
        <sz val="8"/>
        <color rgb="FF000000"/>
        <rFont val="Calibri"/>
        <family val="2"/>
      </rPr>
      <t>need to be assessed on case-by-case basis and migration track and approach devised accordingly</t>
    </r>
  </si>
  <si>
    <t xml:space="preserve">- Linux to Linux migration with same Linux versions on source and target 
- Non Java technologies like (C/C++, Perl)
- No change required to the compiler or runtime
- up to 30 programs or screens (each with around 20 fields and 3 lookups)
-Single Server, single tier application 
-Database Tables: 0-100
-Interfaces 0 - 5 (each with 2 integration touch points such as FTP, Message Que. Other integrations need to be assessed on case by case basis)
-Business complexity: Medium / Complex
- approx 45 Test Cases</t>
  </si>
  <si>
    <t xml:space="preserve">- Linux to Linux migration with same or different Linux versions on source and target 
- Non Java technologies like (C/C++, Perl)
- No change required to the compiler or runtime
-  31-100 programs or screens (each with around 20 fields and 3 lookups)
- Single server, single or multi-tier application 
-Database Tables: 101-200
-Interfaces 6 - 10 (each with 2 integration touch points such as FTP, Message Que. Other integrations need to be assessed on case by case basis)
-Business complexity: Medium / Complex
- approx 45 Test Cases</t>
  </si>
  <si>
    <t xml:space="preserve">- Unix to Linux migration 
- Non Java technologies like (C/C++, Perl)
- Changes required to the compiler or runtime
- 100-250 programs or screens (each with around 20 fields and 3 lookups)
- Multi-server, single or multi-tier application 
-Database Tables: 201-350
-Maximum of 15  Interfaces (each with 2 integration touch points such as FTP, Message Que. Other integrations need to be assessed on case by case basis)
-Business complexity: Medium / Complex
- approx 45 Test Cases</t>
  </si>
  <si>
    <t>#</t>
  </si>
  <si>
    <t>Activity</t>
  </si>
  <si>
    <t>Resource</t>
  </si>
  <si>
    <t>CSC Resource</t>
  </si>
  <si>
    <t>Responsibility</t>
  </si>
  <si>
    <t>Assess</t>
  </si>
  <si>
    <t>Setup Assessment Environment</t>
  </si>
  <si>
    <t>System / Technical Support</t>
  </si>
  <si>
    <t>System Administrator</t>
  </si>
  <si>
    <t>Run Assessment Tools</t>
  </si>
  <si>
    <t>M3 - System Requirements Package</t>
  </si>
  <si>
    <t>Project Manager</t>
  </si>
  <si>
    <t>Configuration Manager</t>
  </si>
  <si>
    <t>Senior Tester</t>
  </si>
  <si>
    <t>DXC, Client</t>
  </si>
  <si>
    <t>Project Preparation</t>
  </si>
  <si>
    <t>Set Up Development Sandbox</t>
  </si>
  <si>
    <t>HLD - Target Application Architecture</t>
  </si>
  <si>
    <t>HLD - Target Infrastructure Architecture</t>
  </si>
  <si>
    <t>Data Migration Strategy &amp; Plan</t>
  </si>
  <si>
    <t>Database Administrator (DBA)</t>
  </si>
  <si>
    <t xml:space="preserve">Data Migration - UNLOAD </t>
  </si>
  <si>
    <t xml:space="preserve">Data Migration - LOAD </t>
  </si>
  <si>
    <t>M5 - Design Package</t>
  </si>
  <si>
    <t>Build - Rehost</t>
  </si>
  <si>
    <t>Complete Data Migration</t>
  </si>
  <si>
    <t>Shell Script Migration</t>
  </si>
  <si>
    <t>Change Runtime on Target OS</t>
  </si>
  <si>
    <t>Senior Developer</t>
  </si>
  <si>
    <t>Module Installation</t>
  </si>
  <si>
    <t>Resolve Hardcoded IP address, host names, paths</t>
  </si>
  <si>
    <t>Resolve Compiler Issues</t>
  </si>
  <si>
    <t>Resolve Standard Library Issues</t>
  </si>
  <si>
    <t>Validate Endianness</t>
  </si>
  <si>
    <t>Resolve Threading Issues</t>
  </si>
  <si>
    <t>Validate 32/64 bit variations</t>
  </si>
  <si>
    <t>Resolve Internationalization Issues</t>
  </si>
  <si>
    <t>Resolve OS Calls</t>
  </si>
  <si>
    <t>Resolve Memory Management Issues</t>
  </si>
  <si>
    <t>Resolve Platform Specific Modules</t>
  </si>
  <si>
    <t>Resolve 3rd party components / Libraries with OS/Server dependencies</t>
  </si>
  <si>
    <t>Resolve Database Variations</t>
  </si>
  <si>
    <t>Interface Integration (Medium)</t>
  </si>
  <si>
    <t>Interface Integration (Complex)</t>
  </si>
  <si>
    <t>Additional PM Tasks</t>
  </si>
  <si>
    <t>Other Tasks</t>
  </si>
  <si>
    <t xml:space="preserve">Environment Validation - Batch </t>
  </si>
  <si>
    <t>Environment Validation - Online</t>
  </si>
  <si>
    <t>Environment Validation - Reporting</t>
  </si>
  <si>
    <t>Database Validation</t>
  </si>
  <si>
    <t xml:space="preserve">Environment Validation - Tools </t>
  </si>
  <si>
    <t>Quality / Tester</t>
  </si>
  <si>
    <t>Define Test Scenarios / Test Scripts</t>
  </si>
  <si>
    <t>Prepare Test Data</t>
  </si>
  <si>
    <t>Execute Test Cases</t>
  </si>
  <si>
    <t>Environment Support</t>
  </si>
  <si>
    <t>Create Deployment Scripts and Descriptors</t>
  </si>
  <si>
    <t>Production Deployment Support</t>
  </si>
  <si>
    <t>Database Walkthrough</t>
  </si>
  <si>
    <t>DB Documentation Walkthrough</t>
  </si>
  <si>
    <t>Develop Project Plan and Schedule</t>
  </si>
  <si>
    <t>Discover</t>
  </si>
  <si>
    <t>Analyze Database Architecture</t>
  </si>
  <si>
    <t>Analyze database schemas</t>
  </si>
  <si>
    <t>Analyze database storages</t>
  </si>
  <si>
    <t>Analyze db batch processes</t>
  </si>
  <si>
    <t>Analyze application impact</t>
  </si>
  <si>
    <t>Database schemas</t>
  </si>
  <si>
    <t>Database Storages</t>
  </si>
  <si>
    <t>Business rules for batch processes</t>
  </si>
  <si>
    <t>Technical specification document</t>
  </si>
  <si>
    <t>Data Validation document</t>
  </si>
  <si>
    <t>Datamodel</t>
  </si>
  <si>
    <t xml:space="preserve">Data Migration </t>
  </si>
  <si>
    <t>Application Changes</t>
  </si>
  <si>
    <t>Build</t>
  </si>
  <si>
    <t>Database Scripts</t>
  </si>
  <si>
    <t>Storage scripts</t>
  </si>
  <si>
    <t>Schemas Scripts</t>
  </si>
  <si>
    <t xml:space="preserve">Build </t>
  </si>
  <si>
    <t>Table Scripts</t>
  </si>
  <si>
    <t>View Scripts</t>
  </si>
  <si>
    <t>Procedure Scripts</t>
  </si>
  <si>
    <t>Function Scripts</t>
  </si>
  <si>
    <t>Trigger Scripts</t>
  </si>
  <si>
    <t>Data Extract Scripts</t>
  </si>
  <si>
    <t>Data Load Scripts</t>
  </si>
  <si>
    <t>Set-up DB Environment</t>
  </si>
  <si>
    <t>Test</t>
  </si>
  <si>
    <t>DB Environment</t>
  </si>
  <si>
    <t>Scripts - DB, Schema, Table, view, Trigger, Procedue, Function &amp; Package</t>
  </si>
  <si>
    <t>Data Extract</t>
  </si>
  <si>
    <t>Data load</t>
  </si>
  <si>
    <t>Validate data</t>
  </si>
  <si>
    <t>Create deployment package</t>
  </si>
  <si>
    <t>Lotus Notes Applications Scope Assumptions</t>
  </si>
  <si>
    <t>Complexity Category</t>
  </si>
  <si>
    <t>Complexity Definition parameters and values</t>
  </si>
  <si>
    <t>Remarks</t>
  </si>
  <si>
    <t xml:space="preserve">LN  DB  Size</t>
  </si>
  <si>
    <t>No of NSF Files</t>
  </si>
  <si>
    <t>No of Fields</t>
  </si>
  <si>
    <t>No of Scripts</t>
  </si>
  <si>
    <t>View/Forms/Screens</t>
  </si>
  <si>
    <t xml:space="preserve">Workflows/
Business  rules/
Customization</t>
  </si>
  <si>
    <t>Webservices</t>
  </si>
  <si>
    <t>No of Documents</t>
  </si>
  <si>
    <t>&lt;=5 GB</t>
  </si>
  <si>
    <t>&lt;=5</t>
  </si>
  <si>
    <t>&lt;= 8</t>
  </si>
  <si>
    <t xml:space="preserve">1. View/Forms are built with O365 Sharepoint out of the box (OOB) features
2. script includes - simple database script count, simple Agent count, simple script library count, profile docs count</t>
  </si>
  <si>
    <t>&gt;5 GB and &lt;= 10 GB</t>
  </si>
  <si>
    <t>&lt;=10</t>
  </si>
  <si>
    <t>&lt;=12</t>
  </si>
  <si>
    <t xml:space="preserve">1. View/Forms are compatible with default O365 forms and no customization to O365 forms
2. script includes - simple database script count, simple Agent count, simple script library count, profile docs count</t>
  </si>
  <si>
    <t>&gt;10 GB and &lt;= 15 GB</t>
  </si>
  <si>
    <t>&lt;=15</t>
  </si>
  <si>
    <t xml:space="preserve">Forms &lt;= 8 and Views &lt;= 12 </t>
  </si>
  <si>
    <t>Designer workflows with 2 levels of approval</t>
  </si>
  <si>
    <t xml:space="preserve">1. View/Forms are built with O365 Sharepoint out of the box (OOB) features
2. script includes -  database script count, Agent count,  script library count, profile docs count
3. Workflows: Designer based workflow</t>
  </si>
  <si>
    <t>Any redundant/unused content to be cleared in source system before migration by the application owners.</t>
  </si>
  <si>
    <t>No changes to be done on documents / attachments being migrated</t>
  </si>
  <si>
    <t>Administrator restricted file types will not be moved to Office 365 (.EXE, MP3 etc. if restricted by Client administrators)</t>
  </si>
  <si>
    <t>User creation / provisioning in O365 is not included as part of the effort</t>
  </si>
  <si>
    <t>Formatting of the content in rich text boxes by the tool is aligned on the target platform. If the alignment is not proper for a given application, it has to be taken up on case by case basis separately.</t>
  </si>
  <si>
    <t>The look and feel of the target applications will not be the same as in Louts Notes due to platform restrictions.</t>
  </si>
  <si>
    <t xml:space="preserve">Data will be extracted from Lotus Notes in CSV format.  Client will do the import and building the functionality.</t>
  </si>
  <si>
    <t>If an application is found to be not compatible for planned migration approach and the target technology, the target technology, approach and estimation will be revised on case-by-case basis.</t>
  </si>
  <si>
    <t>Weightages</t>
  </si>
  <si>
    <t>DB Size</t>
  </si>
  <si>
    <t>No. of forms/screens</t>
  </si>
  <si>
    <t>Workflows</t>
  </si>
  <si>
    <t>Document Avl</t>
  </si>
  <si>
    <t>Validate the Complexity Model and estimates through data from Aon</t>
  </si>
  <si>
    <t>Done</t>
  </si>
  <si>
    <t>Calculate confidence level of estimates based on inputs</t>
  </si>
  <si>
    <t>To do</t>
  </si>
  <si>
    <t>Create a button to prepare input rows for data entry</t>
  </si>
  <si>
    <t>Integrate with staffing model, skills, build ramp up models and visualization</t>
  </si>
  <si>
    <t>List of Assumptions</t>
  </si>
  <si>
    <t>Title</t>
  </si>
  <si>
    <t>Description</t>
  </si>
  <si>
    <t>Application and Infrastructure information - Source infrastructure</t>
  </si>
  <si>
    <t xml:space="preserve">The current estimate is based on the information provided by &lt;client&gt; in &lt;document&gt;. If version numbers are not provided, we assume the software is of the latest or latest - 1 version. </t>
  </si>
  <si>
    <t>Mandatory assumption if software versions are not provided.</t>
  </si>
  <si>
    <t>Migration Complexity &amp; treatment</t>
  </si>
  <si>
    <t>The treatment and complexity of the migration is estimated based on the information provided in &lt;document&gt; and will be re-assessed during the detailed assessment. Any substancial change (&gt; 5%) in the complexity &amp; treatment distribution will result in an adjustment of the effort and price.</t>
  </si>
  <si>
    <t>Mandatory assumption if you have not done a detailed assessment previously.</t>
  </si>
  <si>
    <t>Availability of Application artefacts</t>
  </si>
  <si>
    <t xml:space="preserve">All components of the application are completely available upon request  to the delivery team. This includes source code (for Source Code Migration, Remediation and Recompilation), the documentation, the binaries, the scripts, the libraries and any other component required to migrate/transform the application. </t>
  </si>
  <si>
    <t>If this cannot be guaranteed by the client, you will have to add extra time to coordinate the collection of the artifacts. Either you increase the project management percentage (e.g. by 10%) or the effort by treatment through the effort variation. (See note at the bottom)</t>
  </si>
  <si>
    <t>Only unit testing, smoke testing and support for Acceptance testing has been included covering major business flows. Effort for defect fixes included.</t>
  </si>
  <si>
    <t>For any other testing, efforts need to be estimated separately.</t>
  </si>
  <si>
    <t>Functional Equivalence/Like for Like</t>
  </si>
  <si>
    <t>While applications may be refactored or remediated in order to upgrade to latest versions or specifications, functional equivalence will be strictly maintained. No functional enhancements have been included in these estimates.</t>
  </si>
  <si>
    <t>Any enhancements will need to be separately estimated and priced. It is preferrable to implement enhancements after the migration/modernization is completed.</t>
  </si>
  <si>
    <t>Availability of application litterate people</t>
  </si>
  <si>
    <t xml:space="preserve"> Client will ensure Application owners/SMEs / COTS vendors / external partners will be available through out the project for clarifications, discussions, as required (specific requirement will be identified during initiation phase and circulated to the stake holders).</t>
  </si>
  <si>
    <t>If this cannot be guaranteed by the client, you will have to add extra time to coordinate the collection of the artifacts. Either you increase the project management percentage or the effort by treatment through the effort variation. (See note at the bottom)</t>
  </si>
  <si>
    <t>LDAP configuration/Integration and Single Sign-on configurations, integrating eternal Authentication and Authentication systems</t>
  </si>
  <si>
    <t>Efforts for LDAP and Single-sign-onintegration/configuration is not included in these estimates. Also, integrating with or configuring external autnentication and authorization systems have not been included in these efforts</t>
  </si>
  <si>
    <t>These configurations and integrations are assumed to be performed by infrastructure teams and efforts and plan for the same will need to be provided by infrastructure teams</t>
  </si>
  <si>
    <t>Integration of current and future environment</t>
  </si>
  <si>
    <t xml:space="preserve">The source landscape and target landingzones are available and connected through a secure connection (e.g. Wlan, Vlan). Minimal bandwith required will be defined during the assessment. The &lt;client&gt;  operations team is responsible for design,  build, test and RUN of current and future environment.</t>
  </si>
  <si>
    <t>This assumption is required.</t>
  </si>
  <si>
    <t>Certificate and other security features</t>
  </si>
  <si>
    <t>At the moment the pricing assumes no certificates, encryption mechanisms or other security features are used. This assumption will be assessed during assessment and effort may be adapted.</t>
  </si>
  <si>
    <t>These are performed by infrastructure teams (either DXC or client teams) and hence efforts will be estimated as per their estimation models/approaches and added to total estimates.</t>
  </si>
  <si>
    <t>Inputs from clients</t>
  </si>
  <si>
    <t xml:space="preserve">Current baselined Source code
Access to development and test environments
Current baselined design documents
Target Architecture details
Test plan, test cases and test data
Production support/operations manual</t>
  </si>
  <si>
    <t>If any of these are not available, efforts need to be included. The model provides for specifying test case availability but other documents are not addressed and have to be estimated separately.</t>
  </si>
  <si>
    <t>Firewall rules</t>
  </si>
  <si>
    <t xml:space="preserve"> Assessing and changing firewall rules are the responsibility of infrastructure teams and hence are not included here.</t>
  </si>
  <si>
    <t>Please contact infrastructure teams to include these efforts if they are in scope</t>
  </si>
  <si>
    <t>File/Print Server</t>
  </si>
  <si>
    <t>These migrations are the responsibility of infrastructure teams and are not included here</t>
  </si>
  <si>
    <t>Latency</t>
  </si>
  <si>
    <t>In case all applications that are integrated or the accessed databases cannot be migrated in the same wave, latency between servers and environments must be such that no delays are introduced in the communication between both applications and/or with associated databases.</t>
  </si>
  <si>
    <t>Mandatory assumption. In case we encounter significant latencies, the impacts will be assessed and efforts recalculated accordingly</t>
  </si>
  <si>
    <t>Applications not in scope</t>
  </si>
  <si>
    <t>Any dependencies with applications not in scope, will be defined upfront during design or source to target mapping exercise. &lt;Client&gt; will ensure the availablity of those applications during the migration process. Resources litterate with those applications will be available to support the migration team.</t>
  </si>
  <si>
    <t>Mandatory assumption</t>
  </si>
  <si>
    <t>Infrastructure</t>
  </si>
  <si>
    <t>Availability, connectivity,(admin-or sufficient priviliges) access bandwith capacity, security for remote DXC staff to perform all treatments over Clients Network (Image migration requiring sufficient bandwitdh)</t>
  </si>
  <si>
    <t>Remote staff</t>
  </si>
  <si>
    <t>DXC remote staff (India, Malaysia, Philipines, Poland, Bulgaria, etc) to access all required IT infrastructure to perform scope (assessment and migration treatments.) Client to manage security and compliancy (regulations). All communication and documentation to be in English. Scope can be delivered from offshore location, only minimal local DXC staff required, requiring limited travel</t>
  </si>
  <si>
    <t>Tools</t>
  </si>
  <si>
    <t>Each track is associated with code assessment and transformation tools, life cycle management tools that go along with establishing the factory line for the customer. If customer wants to use their own processes or tools, the effort to customize and plug in those processes and tools will be reworked. It is important for clients to allow DXC tools to be deployed in their envieonments through a due approval process.</t>
  </si>
  <si>
    <t>Mandatory assumption, particularly important if you use UD as UD may require the installation of agents on the network, which can cause issues with the client security team.</t>
  </si>
  <si>
    <t>Server Image Migration</t>
  </si>
  <si>
    <t>This will be in scope of infrastructure team and is not covered in the factory tracks for Application Services</t>
  </si>
  <si>
    <t>Client skills, knowledge and capacity</t>
  </si>
  <si>
    <t>Client able to perform all planned activities in time. The timeframe is set by the project management office.</t>
  </si>
  <si>
    <t>Application Installation</t>
  </si>
  <si>
    <t>A single installation script can be used for all environments: Dev, Test, Acceptance and Production. We assume the same code (source &amp; binary where applicable) is used for all installations. Any special deployment components such as Docker images have not been included in these efforts. Also, it is assumed that the application team will only deploy the application and rest of the web server, application and database software will be deployed by the infrastructure team and will need to be estimated separately.</t>
  </si>
  <si>
    <t>If the applications that are installed in Dev, Test, Acceptance and Production are not exactly the same and/or cannot be installed with a single script, consider them as separate applications in the effort estimation. Please contact infrastructure teams for estimates as mentioned.</t>
  </si>
  <si>
    <t>Deployment in Production</t>
  </si>
  <si>
    <t>The actual deployment in production is performed by the client operations team.</t>
  </si>
  <si>
    <t>If we have to deploy in production, please include additional time taking into account the release cycle of the client. This is done as described in the note here under.</t>
  </si>
  <si>
    <t>Source code Baseline</t>
  </si>
  <si>
    <t xml:space="preserve">Estimates are made based on the current status of code that will be baselined at the start of the project.  </t>
  </si>
  <si>
    <t>Any later changes in code versions will be considered thru change process.</t>
  </si>
  <si>
    <t>Documentation language</t>
  </si>
  <si>
    <t>Documentation and comments embedded in scripts and source code are assumed to be in English</t>
  </si>
  <si>
    <t>If other languages are used, first consider if you can deliver parts of the service from a nearshore location where appropriate language skills are available. If this is not the case, add additional effort for translation using the approach in the note here under.</t>
  </si>
  <si>
    <t>Commercial off the Shelf applications</t>
  </si>
  <si>
    <t xml:space="preserve">For COTS applications, the application is only re-installed if the current version is supported in the target  environment and deployment appliance is available. In case an upgrade is required, a version of the COTS application that is supported in the target environment needs to be available. The redevelopment of any customization for the upgraded application is not included. Potential database reconfigurations are not included either.</t>
  </si>
  <si>
    <t xml:space="preserve">SAP and other major COTS applications are not included in this estimation. They should be estimated by the appropriate practice. Smaller application packages are re-installed as-is. </t>
  </si>
  <si>
    <t>Database Upgrades/Migrations</t>
  </si>
  <si>
    <t xml:space="preserve">We assume the databases are either Oracle/Sybase/MSSQL/MySQL databases. We also assume their version to be 
n-1 or n. We assume that all database or data migration are handled over the network.</t>
  </si>
  <si>
    <t>If other databases are used, make sure you have resources available with the appropriate database experience. As these resources are scarce, you will need to warn delivery early.</t>
  </si>
  <si>
    <t>Number of database migrations</t>
  </si>
  <si>
    <t>We assume an average of 1 database per application. We assume the content of the database is migrated twice, once for testing purposes and once during cut-over. Only as-is migration without adding any new data objects or data design</t>
  </si>
  <si>
    <t xml:space="preserve">Any hardening activities or monitoring agents specific to OS/Server or Application is assumed to be part of cloud build and not in the scope of treatment teams. </t>
  </si>
  <si>
    <t>Integration</t>
  </si>
  <si>
    <t>DXC is not responsible for installing or reconfiguring any integration tools in the external and partner systems. Also, DXC is not responsible to make any cnahges to the code or design of these external systems</t>
  </si>
  <si>
    <t>Weeks</t>
  </si>
  <si>
    <t>Fte</t>
  </si>
  <si>
    <t>m</t>
  </si>
  <si>
    <t>c</t>
  </si>
  <si>
    <t>Pizza teams</t>
  </si>
  <si>
    <t>sum</t>
  </si>
  <si>
    <t>reqd</t>
  </si>
  <si>
    <t>Win 2003 or older to Win 2012</t>
  </si>
  <si>
    <t>Unix to Linux (U2L) - non-Java</t>
  </si>
  <si>
    <t>Manual Migration</t>
  </si>
  <si>
    <t>Lift &amp; Shift - Outliers</t>
  </si>
  <si>
    <t>Packaged Apps</t>
  </si>
  <si>
    <t>2 pizza box teams</t>
  </si>
  <si>
    <t>total FTEs deployed</t>
  </si>
  <si>
    <t>total hrs</t>
  </si>
  <si>
    <t>Apps migrated per month</t>
  </si>
  <si>
    <t>&lt;- total apps</t>
  </si>
  <si>
    <t>Savvis</t>
  </si>
  <si>
    <t>Harborside</t>
  </si>
  <si>
    <t>total number of applications are only business applications and do not include infra applications and tools</t>
  </si>
  <si>
    <t>the starting point of the model is #s for servers, apps and databases. It is assumed that these numbers are available in a given pursuit. Incase not, we can assume any missing item from the ratio of this model portfolio.</t>
  </si>
  <si>
    <t>in absence of app zero license, we can consider this number for a standard rehost category of efforts and that set of #s should be distributed in refactory category (across various use cases listed therien)</t>
  </si>
  <si>
    <t>also it is assumed that all COTS migration are feasible, and incase there are exception those would be dealt on case on case basis. Also the efforts for alternate solution would be arrived at during execution phase in consultation with the COTS vendor</t>
  </si>
  <si>
    <t>all upgrade scenarios are covered in respective use case complexities. For eg, U2L which also requires WAS to JBOSS migration would probably be classified as complex. Incase it is a stated need from the client that WAS to JBOSS is needed across inventory, we should accordingly adjust the % distribution</t>
  </si>
  <si>
    <t>Business Unit</t>
  </si>
  <si>
    <t>Total no. of Apps</t>
  </si>
  <si>
    <t>Apps in Scope with ITO</t>
  </si>
  <si>
    <t>Apps not in scope with ITO</t>
  </si>
  <si>
    <t>GM</t>
  </si>
  <si>
    <t>CTO</t>
  </si>
  <si>
    <t>CT</t>
  </si>
  <si>
    <t>AM</t>
  </si>
  <si>
    <t>CIB</t>
  </si>
  <si>
    <t>WIN 2003 to 2012</t>
  </si>
  <si>
    <t>WIN 2008 to 2012</t>
  </si>
  <si>
    <t>Solaris to Linux 7.x</t>
  </si>
  <si>
    <t>RedHat Ent 4, 5.2 to Linux 7.x</t>
  </si>
  <si>
    <t>IBM AIX to to Linux 7.x</t>
  </si>
  <si>
    <t>SLES 11 SP2 and below to SLES 11 SPx</t>
  </si>
  <si>
    <t>Solaris Sparc 10 to to Linux 7.x</t>
  </si>
  <si>
    <t>Solaris X64 to to Linux 7.x (64 bit)</t>
  </si>
  <si>
    <t>Oracle Sloaris Sparc 10 and below to</t>
  </si>
  <si>
    <t>IBM Z/OS 2.2 and below to ??</t>
  </si>
  <si>
    <t xml:space="preserve">Vendor OS to ?? </t>
  </si>
  <si>
    <t>NetApp to ??</t>
  </si>
  <si>
    <t>VMWare ESXI 5.5 and below to latest VMWare</t>
  </si>
  <si>
    <t>simple</t>
  </si>
  <si>
    <t>Very complex</t>
  </si>
  <si>
    <t>Not Applicable/Decomission</t>
  </si>
  <si>
    <t>Re-host</t>
  </si>
  <si>
    <t>Image Migration</t>
  </si>
  <si>
    <t>NA - By ITO</t>
  </si>
  <si>
    <t>Binary Migration</t>
  </si>
  <si>
    <t>Re-Install</t>
  </si>
  <si>
    <t>Recompile</t>
  </si>
  <si>
    <t>Source Code Mod.</t>
  </si>
  <si>
    <t>Upgrade</t>
  </si>
  <si>
    <t>COTS</t>
  </si>
  <si>
    <t>Custom</t>
  </si>
  <si>
    <t>Re-factor</t>
  </si>
  <si>
    <t>Source Code Upgrade</t>
  </si>
  <si>
    <t>Application Migration Factories Estimation Model</t>
  </si>
  <si>
    <t xml:space="preserve">Important Notes: 
a. This excel model works in Office 365 supporting the Microsoft Excel 2016 version or later. Does not work with earlier versions of Excel
b. The efforts does not cover Functional Regression tests, System tests, Integration tests,Performance tests or any other special tests. Only unit test and Smoke test hours are included. Other hours have to be estimated by Testing Services team and incorporated appropriately
c. Database efforts are to be calculated through separate estimation tracks and added to the Application treatment efforts to get total efforts for the application
d. More than one treatment line might be applicable for an application. In such cases, individual treatment line efforts are added to get the total efforts for the application. For example, same application may undergo an Unix to Linux transformation as well as a Java Modernization treatment</t>
  </si>
  <si>
    <t>Introduction</t>
  </si>
  <si>
    <t>This estimation model covers 10 factory tracks which in turn maps to 19 sub tracks. Each track/sub track scope are listed in the Factory tracks tab.. This model is at the second level of 3 levels of estimation models. The purpose of this model is to arrive at final estimates for proposal responses with a high level of confidence. The model is built based on the following components</t>
  </si>
  <si>
    <t>Tab</t>
  </si>
  <si>
    <t>Descriptions</t>
  </si>
  <si>
    <t>Instructions</t>
  </si>
  <si>
    <t>Factory Input</t>
  </si>
  <si>
    <t xml:space="preserve">This is the only tab that a solution provider needs to use to input the data for complexity calculations. These are highlighted in light yellow colored cells. The data entered are:
1. Application Name
2. Select Factory Line Sub Track name from the drop down list
3. There are drop down lists for each complexity factor. Select appropriate complexity levels from these lists. 
4. The sheet also has logic to calculate complexity for each complexity factor and sums up all complexity factor values thus calculated to get a total complexity for ec application. This is multiplied with the Simple complexity effort hours from the 3-Point estimation model (picked up from the Model tab corresponding to the factory treatment sub track applicable for this application) to arrive at the total effort estimate for the application
5. Steps 1 to 4 are repeated for each application</t>
  </si>
  <si>
    <t xml:space="preserve"> Each complexity input has a drop down with values. Please select the closest drop down value that matches your scenario for each dropdown. Where, a drop down is not applicable, the dropdown will be disabled and values can not be entered</t>
  </si>
  <si>
    <t>Model</t>
  </si>
  <si>
    <t xml:space="preserve">Model gives the relative wightage of each complexity parameter and also the three point estimates, which form the basis for this estimation model.
a. 3-Point estimates for each sub track. This has efforts for 3 complexity levels - Simple, Medium and Complex. (The complexity assumptions for each of these 3 complexity levels are shown in the 3-Point estimation complexities tab)
b. These efforts are established for each sub track based on detailed WBS for each track and actual efforts observed through multiple deliveries
c. The Model tab also defines the applicable factors and their weightages for each sub track
d. The total of all the complexity factors for a track totals upto 100%. Optional complexity factors such as Concurrent users and Internationalization take the total weightage beyond 100%</t>
  </si>
  <si>
    <t>No access would be provided to this unless there is a very specific need to change this</t>
  </si>
  <si>
    <t>3-Point Estimation Model</t>
  </si>
  <si>
    <t>This tab has an extract from Level 1 estimation Model which shows the effort corresponding to Simple, Medium amd Complex for each sub track.The complexities corresponding to Simple, Medium and Complex are defined in the 3-Point estimation model sheet. The 3-point estimation efforts are used as benchmarks as these numbers are validated through multiple deliveries through factories for specific complexity levels</t>
  </si>
  <si>
    <t>This sheet is just for information purposes only</t>
  </si>
  <si>
    <t>Lookup</t>
  </si>
  <si>
    <t xml:space="preserve">Look up tables in the Lookup tab list the various levels of complexities for each Complexity factor and grades the complexity factors in a scale of 1 to 10. 
There is one Lookup table for each Complexity factor. Each Lookup table has the following:
a. Complexity Factor name
b. Defined complexity levels for the factor with range of values that correspond to each complexity level
c. The complexity levels could range from 1 to a maximum of 10 with 1 being the least complexity and 10 representing the maximum complexity. 
d. Not all factors will have 10 levels. Some factors may have less than 10 levels as well
e. The complexity level that corresponds to Min value of the 3-Point estimation model will be level 1
f. The complexity that corresponds to Max value of the 3-Point estimation model will be the level number shown at row 2 in the sheet against each table
g. IT should be noted that there could be complexity levels beyond the Max value complexity level. This provides the ability for the model to extrapolate efforts beyond the maximum value of the 3 point model
h. Each Complexity Lookup table also has an item called "Not Avl or Medium Complexity" . If data is not available for a complexity factor, the default complexity assumed would be Medium</t>
  </si>
  <si>
    <t>No access will be provided to this tab unless there is a very specific need to change this</t>
  </si>
  <si>
    <t xml:space="preserve">Complexity and Effort Calculation Logic (Factory Input Tab) </t>
  </si>
  <si>
    <r xmlns="http://schemas.openxmlformats.org/spreadsheetml/2006/main">
      <t xml:space="preserve">For each application that is entered in the Input tab, the following steps are performed to arrive at total effort.
1. For the sub track selected,  applicable complexities and their weightages are obtained from the Model tab
2. For each complexity factor, based on Complexity level for the factor selected in the Factory Input tab,Complexity level for Max estimate obtained from Lookup tab and Complex to Simple Ratio and Weight for the factor obtained from the Model tab, complexities are calculated  based on the following formula:
</t>
    </r>
    <r xmlns="http://schemas.openxmlformats.org/spreadsheetml/2006/main">
      <rPr>
        <b/>
        <sz val="14"/>
        <color theme="1"/>
        <rFont val="Calibri"/>
        <family val="2"/>
        <scheme val="minor"/>
      </rPr>
      <t xml:space="preserve">(Complexity Level for a factor /Complexity level for Max estimate)*Complex to Simple Ratio*Weight for the factor
</t>
    </r>
    <r xmlns="http://schemas.openxmlformats.org/spreadsheetml/2006/main">
      <rPr>
        <sz val="11"/>
        <color theme="1"/>
        <rFont val="Calibri"/>
        <family val="2"/>
        <scheme val="minor"/>
      </rPr>
      <t>3. Complexity thus calculated are summed up for all complexity factors to arrive at the Cumulative Complexity Factor
6. This Cumulative Complexity Factor is multiplied with the estimated hours corresponding to the complexity level "Simple" in the 3 point estimates.
7. This way, the estimates are arrived through an interpolation between simple and complex points of the 3 point estimation model and also extrapolated beyond the Complex estimates to take care of the Extra Complex scenarios</t>
    </r>
  </si>
  <si>
    <t>Phase Wise Migration Estimates</t>
  </si>
  <si>
    <t>The Migration estimates applies the life cycle model splits and totals up the estimates and arrives at a mile stone schedule as well</t>
  </si>
  <si>
    <t>This will be generated but will have a flexibility to change certain parameters</t>
  </si>
  <si>
    <t>Staffing Model</t>
  </si>
  <si>
    <t>Provides overall staffing allocations - locations (onshore-offshore), resource-wise split, indicative price calculations and rampup models</t>
  </si>
  <si>
    <t xml:space="preserve">Update indicative % split for Onshore-Offshore resource
Update indicative % split for resource tiers  (mention 0% if any particular role not required for particular track / complexity)
Update cost rate and price rates for each role
The Cost and Price are generated</t>
  </si>
  <si>
    <t>Treatment Line Scope and assumptions</t>
  </si>
  <si>
    <t xml:space="preserve">The following table provides the scope of activities, inputs for each factory treatment line and inherent assumptions that go with  </t>
  </si>
  <si>
    <t>Note: Any application not conforming to below criteria need to be assessed on case-by-case basis and migration track, approach and estimates arrived at accordingly</t>
  </si>
  <si>
    <t>Factory Treatment Line/Sub track</t>
  </si>
  <si>
    <t>Treatment Line Scope and specific Assumptions</t>
  </si>
  <si>
    <t>Complexity Factor Limits</t>
  </si>
  <si>
    <t>Scope includes migrating custom applications running on legacy Windows server Operating systems starting from Windows 2003 and above to latest Windows 2012 or above and deploying them on Public or Private Clouds or virtual or physical enterprise data centers. Like for like migrations with minimum code or configuration changes with No changes to UI, languages or framework components</t>
  </si>
  <si>
    <t>Upgrading to latest .Net framework is outside the scope of this treatment track</t>
  </si>
  <si>
    <t>Migrate custom Windows applications from Windows 2003 and later to Windows 2012 or 2016. Versions prior to Windows are to be estimated and priced separately.</t>
  </si>
  <si>
    <t>Third party components if any must be compatible with target environment with No change to their usage characteristics</t>
  </si>
  <si>
    <t>Source code size not greater than 0.5M LoC or 300 application components (screens, reports, batch programs, User controls added together)</t>
  </si>
  <si>
    <t>Includes any interface changes that are minor and any minor changes to data access code at the application layer due to database version upgrades</t>
  </si>
  <si>
    <t>No. of interfaces limited to 35</t>
  </si>
  <si>
    <t>Includes unit testing and smoke testing efforts and does not include any other testing efforts</t>
  </si>
  <si>
    <t>Max no of DB tables limited to 300</t>
  </si>
  <si>
    <t>Migration does not involve changes to interfaces such as API / System call / RPC (Remote Procedure call) in the code. the existing code that consumes these interfaces is assumed to work in target environment too with No code changes</t>
  </si>
  <si>
    <t xml:space="preserve">Max. no. of migration environments limited to </t>
  </si>
  <si>
    <t>No incompatible memory issues such as 16 bit/32 bit source to 64 bit targets</t>
  </si>
  <si>
    <t>database and data Migration efforts are not included. these are estimated through a separate track</t>
  </si>
  <si>
    <t>No Performance Tuning or Performance improvements. No degradation of existing Performance</t>
  </si>
  <si>
    <t>Migrating custom applications from legacy Linux Operating systems to latest Linux Operating system versions on Public or Private Clouds or virtual or physical enterprise data centers. Applicable source system versions of Linux starting from RHEL 4 or above and SLES 8 or abov or Ubuntu 14 or above. Target would be the latest RHEL 7 or above or SLES 11 or above</t>
  </si>
  <si>
    <t>Like for like migrations with minimum code or configuration changes with no changes to UI or framework components</t>
  </si>
  <si>
    <t>Languages supported by this treatment line include Java, C++, Perl, Scripts</t>
  </si>
  <si>
    <t>Third party components if any must be compatible with target environment with no change to their usage characteristics and will continue to be consumed the same way as before</t>
  </si>
  <si>
    <t>Migration does not involve changes to interfaces such as API / System call / RPC (Remote Procedure Call) in the code. The existing code that consumes these interfaces is assumed to work in target environment too with no code changes</t>
  </si>
  <si>
    <t>Database and data migration efforts are not included. These are estimated through a separate track</t>
  </si>
  <si>
    <t>No Performance Tuning or Performance improvements. No degradation of existing performance</t>
  </si>
  <si>
    <t xml:space="preserve">Scope includes migrating Java applications from UNIX to LINUX and making any changes to the code required to enable the application to work on the target LINUX environment. Scope also includes deploying on Public or Private Clouds or virtual or physical enterprise data centers. Typical examples of such code changes include replacing UNIX calls with related LINUX calls, changing any complier options, runtime directives etc that are different in LINUX as compared to UNIX, changing hard code IP addresses, file paths etc. </t>
  </si>
  <si>
    <t>No upgrades to Java or JEE versions or any framework components like spring, hibernate, struts etc</t>
  </si>
  <si>
    <t>No architecture changes. Only Lift and shift with changes to code / configuration will be done to suit the target environment</t>
  </si>
  <si>
    <t>If an application has both Java and non-Java code, those code components will be estimated separately through 2 different tracks</t>
  </si>
  <si>
    <t>Scope includes migrating Non-Java (C, C++, Perl) applications running on legacy UNIX OS such as Solaris, AIX or UP-UX to Linux distributions such as RHEL 7 or above, SLES 11 or above etc. Non Java application migration from UNIX to LINUX is more complex due to deeper OS or platform bindings. Scope also includes deploying to Public or Private Clouds or virtual or physical enterprise data centers.</t>
  </si>
  <si>
    <t xml:space="preserve">Linmited to migrating C,C++, Perl and scripts. Efforts for any other language need to be estimated separately </t>
  </si>
  <si>
    <t xml:space="preserve">Source UNIX versions include Solaris 8 or above or AIX 5 or above or HP UX 11i V1 or above.  </t>
  </si>
  <si>
    <t>No upgrades to frameworks or third party libraries</t>
  </si>
  <si>
    <t xml:space="preserve"> No incompatible Memory dependent source code such as endianness issues or 16/32 bit issues</t>
  </si>
  <si>
    <t>No architecture changes</t>
  </si>
  <si>
    <t>No. of third party components limited to 30</t>
  </si>
  <si>
    <t>Includes unit testing and smoke testing efforts and does not include any other testing efforts.</t>
  </si>
  <si>
    <t>Upgrade custom applications running on Classic ASP to to ASP.Net web pages. This treatment track does not cover any other treatments such as upgrading VB components. Scope also includes deploying to Public or Private Clouds or virtual or physical enterprise data centers.</t>
  </si>
  <si>
    <t>No architecture or functional changes</t>
  </si>
  <si>
    <t>Source code size not greater than 0.5M LoC or 300 application components (screens, reports, batch programs, User controls added together)No. of interfaces limited to 35</t>
  </si>
  <si>
    <t>No changes to user interface</t>
  </si>
  <si>
    <t xml:space="preserve">All 3rd party components and Activex controls are compatible in the target environment. </t>
  </si>
  <si>
    <t>No VB or Activex component will be converted to .Net. If such components exist, they will be addressed through the VB to .Net track and the effort will be added</t>
  </si>
  <si>
    <t>All database/data migration efforts are not included and will be through a separate track</t>
  </si>
  <si>
    <t>VB code will be updated to latest .Net specifications and data access components will be upgraded to latest ADO.Net specifications. IF this is a thick client application, then the VB UI pages will be migrated to VB.Net UI.Scope also includes deploying to Public or Private Clouds or virtual or physical enterprise data centers.</t>
  </si>
  <si>
    <t>No functional changes</t>
  </si>
  <si>
    <t>All 3rd party components and Activex controls are compatible in the target environment. If upgraded licenses are needed, the client will be responsible to provide these licenses. If no equivalent versions are available and if they need to be custom developed, such efforts are not included</t>
  </si>
  <si>
    <t>Source code size not greater than 0.5M LoC or 220 application components (screens, reports, batch programs, User controls added together)No. of interfaces limited to 35</t>
  </si>
  <si>
    <t>Any ASP code will not be migrated to ASP.Net. This will be addressed by a separate track and efforts will be separately calculated if this is required.</t>
  </si>
  <si>
    <t>No changes to UI. If the VB UI needs to be converted to ASP.Net, this will be done through a separate track and will not be part of this effort</t>
  </si>
  <si>
    <t>VB.Net UI will be converted to ASP.Net Web UI. All the third party UI components are replaced by suitable browser based components. Scope also includes deploying to Public or Private Clouds or virtual or physical enterprise data centers.</t>
  </si>
  <si>
    <t>The resultant ASP.Net UI will be functionally equivalent but may not maintain the VB.Net UI look and feel</t>
  </si>
  <si>
    <t>Source code size not greater than 0.7M LoC or 220 application components (screens, reports, batch programs, User controls added together)</t>
  </si>
  <si>
    <t>It is assumed that all VB.Net UI controls are supported through equivalent ASP.Net UI controls</t>
  </si>
  <si>
    <t>All third party Activex controls will be mapped to equivalent ASP.Net controls and such controls should beprovided by the customer. If upgraded licenses are needed, the client will be responsible to provide these licenses. If no equivalent versions are available and if they need to be custom developed, such efforts are not included in this estimate and need to be estimated separately and priced</t>
  </si>
  <si>
    <t>All user defined controls will be converted to equivalent ASCX controls. Source code must be available for user controls</t>
  </si>
  <si>
    <t>Cold Fusion HTML pages will be converted to ASP.Net web page, Cold fusion code will be converted to VB.Net code and cold fusion data access components will be converted to ADO.Net components. Scope also includes deploying to Public or Private Clouds or virtual or physical enterprise data centers.</t>
  </si>
  <si>
    <t>It is assumed that all Cold Fusion UI controls are supported through equivalent ASP.Net UI controls</t>
  </si>
  <si>
    <t>If Adobe controls such as Flash or any other such third party controls that are OS dependent are used, they may need additional efforts to handle and have not been factored in the efforts</t>
  </si>
  <si>
    <t>All third party Activex controls will be mapped to equivalent ASP.Net controls and such controls should beprovided by the customer</t>
  </si>
  <si>
    <t xml:space="preserve">Access UI will be generated as MVC ASP.Net forms or ASP.Net web forms based on business and technical needs. Access event code and VBA code will become  VB.Net code components consumed through the MVC controller classes. MS Access unbound forms and VBA code will be converted to  VB.Net through the VB to .Net tool. All data access code will be coverted to ADO.Net framework automatically. MS Access data and schema will be migrated to SQL Server or any other RDBMS. Scope also includes deploying to Public or Private Clouds or virtual or physical enterprise data centers.</t>
  </si>
  <si>
    <t>The ASP.Net UI generated will be functionally equivalent to the Access UI but will not have the same look and f+B74:C80eel as Access forms. If same look and feel needs to be preserved, this will be additional UI work that will not be covered by the estimation model</t>
  </si>
  <si>
    <t>Source code size not greater than 0.7M LoC or 220 application components (screens, reports, batch programs, User controls and VBA code added together)</t>
  </si>
  <si>
    <t xml:space="preserve">Lotus Notes applications are converted to SharePoint/O365 applications.Lotus Notes databases migrated to SQL Server databases. User interface/forms are generated through SharePoint/O365 templates. Workflows are taken care by SharePoint/O365 workflow capabilities. </t>
  </si>
  <si>
    <t>Maximum size of database limited to 100GB</t>
  </si>
  <si>
    <t>Administrator restricted file types may not be moved to Office 365 through the tool (.EXE, MP3 etc. if restricted by Client administrators). Such documents will need to be migrated manually and will need additional efforts which will need be estimated separately</t>
  </si>
  <si>
    <t>Max no. of application objects limited to 100</t>
  </si>
  <si>
    <t>User creation / provisioning in O365 is not included as part of the transformation/migration effort</t>
  </si>
  <si>
    <t xml:space="preserve">Max no of workflows limited to 2 per application. </t>
  </si>
  <si>
    <t>All content in rich text boxes will be aligned as per the O365 templates. Additional effort would be needed if any customization is needed</t>
  </si>
  <si>
    <t>Workflows will be of simple approval flows that can go upto 6 levels of approvals. Anything other that will need to be estimated separately</t>
  </si>
  <si>
    <t>This track enables decommissioning applications, archiving databases, manage access to archived data and decommissioning the applications based on dependencies. Prior to decommissioning, if any interfaces to other applications need to be addressed, that is also included in the scope of these estimates</t>
  </si>
  <si>
    <t>Any UI or report program that need to be developed to retrieve archived data will be additional and not included in the estimates.</t>
  </si>
  <si>
    <t>Max No. of interfaces limited to 35</t>
  </si>
  <si>
    <t>Testing efforts are limited to smoke testing. System and integration test efforts are not included. Performance tests are also not included in the estimates</t>
  </si>
  <si>
    <t>Max no of tables limited to 300</t>
  </si>
  <si>
    <t xml:space="preserve">Efforts include only decommissioning of the applications.Efforts to decommission underlying infrastructure is not included </t>
  </si>
  <si>
    <t xml:space="preserve">Archival database software should have been pre-installed and available. </t>
  </si>
  <si>
    <t>Scope includes archiving relational data only. Archiving of non-relational databases and file systems are not covered in this estimation model</t>
  </si>
  <si>
    <t>COTS application Migration</t>
  </si>
  <si>
    <t>COTS application migration refers to migrating COTS applications to target operating systems on cloud/virtualized or physical Data centre infrastructure. The COTS products in scope will include those that have no customization capabilities. The COTS products in scope will exclude all COTS products that are enterprise solutions or have extensive customization features and complex architecture such as SAP, Oracle e-Biz solution, Microsoft Dynamics, SaaS products, Business Intelligence products, Content management products, B2B Comerce solutions, Industry focused solutions such as Cerner, Guidewire etc. There are exclusive practice teams who will be involved in the migration of such products and migration efforts widely vary depending on the extent of customization and other business process and technical integration needs. So such products are not in the scope of this estimation model</t>
  </si>
  <si>
    <t>In case the COTS application is not compatible with the target environment (even after version upgrades), COTS vendor will recommend a suitable replacement. DXC will provide inputs if requested.</t>
  </si>
  <si>
    <t>Client will ensure the COTS vendor takes the ownership of migrating the COTS application. If DXC is required to migrate such applications, the approach need to be revisited and re-estimated</t>
  </si>
  <si>
    <t xml:space="preserve">It is the COTS vendors' responsibility to ensure performance of the migrated system on the target environment. </t>
  </si>
  <si>
    <t>Client will coordinate with the stake holders of migration implementation, like internal application owners, outsourcing partners, and ensure their timely participation and contribution</t>
  </si>
  <si>
    <t xml:space="preserve">The upgrades include only relational to relational databases. Scope involves upgrading from older to latest database versions and migrating database schema and data This does not include installation of database software but includes migrating database schemas, data, configuration of database parameters to suit the target database.  SQL Server 2000 and above and MySQL V3.0 and above are in scope for this upgrade. The databaseschema will be migrated to a fresh target database system. In place upgrades are not considered. Sanity checks are performed on the migrated database but does not involve extensive tests. Scope of work includes porting data to the target RDBMS and accommodate any data type changes and configuration accordingly</t>
  </si>
  <si>
    <t xml:space="preserve">The upgrades include only relational to relational databases. Scope involves upgrading from older to latest database versions and migrating database schema and data This does not include installation of database software but includes migrating database schemas, data, configuration of database parameters to suit the target database .  Oracle legacy versions from 5.x and above are in scope for this upgrade. Sanity checks are performed on the migrated database but does not involve extensive tests. Scope of work includes  porting data to the target RDBMS and accommodate any data type changes and configuration accordingly</t>
  </si>
  <si>
    <t>Cross DB migration implies migrating from one relational database to another. The source and target databases should comply with the SQL standards. This migration involves migrating database schema and data from a non-clustered source database to a non-clustered target environment. The databaseschema will be migrated to a fresh target database system. In place upgrades are not considered. Sanity checks are performed on the migrated database but does not involve extensive tests. Scope of work includes any refactoring of stored procedures, triggers etc as well as porting data to the target RDBMS and accommodate any data type changes and configuration accordingly</t>
  </si>
  <si>
    <t>Cross DB migration implies migrating from one relational database to another. The source and target databases should comply with the SQL standards. This migration involves migrating from a non-clustered or clustered source database to a clustered target environment. The databaseschema will be migrated to a fresh target database system. In place upgrades are not considered. Sanity checks are performed on the migrated database but does not involve extensive tests. Scope of work includes any refactoring of stored procedures, triggers etc as well as porting data to the target RDBMS and accommodate any data type changes and configuration accordingly</t>
  </si>
  <si>
    <t>Scope of this treatment track is limited to upgrading the custom Java application to the latest Java/JEE specification and upgrade middleware to the latetst specification and migrate/deploy to target environment (Public, Private clouds or enterprise data centers)</t>
  </si>
  <si>
    <t>Like for like migration and changes to application functionaliy have not been included</t>
  </si>
  <si>
    <t xml:space="preserve">No changes to UI considered. </t>
  </si>
  <si>
    <t>No changes to framework components other than any middleware or JEE/Java specification related changes</t>
  </si>
  <si>
    <t>Includes efforts for unit tests and smoke tests. Does not include effort for other system/ integration tests. UAT support efforts included. Efforts for fixing defects due to various tests included. Efforts for Performance or security tests not included</t>
  </si>
  <si>
    <t>Includes efforts for special deployment configurations such as clustering/load balancing but does not include efforts for configuring the related infrastructure.</t>
  </si>
  <si>
    <t>Scope does not include any performance tuning or architecture changes</t>
  </si>
  <si>
    <t xml:space="preserve">Scope for this treatment includes refactoring to move into Spring and Hibernate frameworks. In the process, will also upgrade the Java/JEE versions to latest specification level and migrate to target Cloud/Enterprise Data Center  servers. The scope involves migrating into or upgrading to latest framework versions of Spring and Hibernate. Any heavy weight components such as EJB are replaced with light weight Spring Components. All JDBC implementation are replaced with Hibernate framework</t>
  </si>
  <si>
    <t>Refactor Java -AppserverMigration</t>
  </si>
  <si>
    <t>The scope for this treatment involves migrating from one Java Application Server to another and deploying the application to the new Java App Server target on Public/Private cloud or enterprise data centers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</si>
</sst>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164" formatCode="_-* #,##0.00_-;\-* #,##0.00_-;_-* &quot;-&quot;??_-;_-@_-"/>
    <numFmt numFmtId="165" formatCode="0.0"/>
    <numFmt numFmtId="166" formatCode="0.0%"/>
    <numFmt numFmtId="167" formatCode="0.000%"/>
    <numFmt numFmtId="168" formatCode="_-* #,##0.00\ &quot;€&quot;_-;\-* #,##0.00\ &quot;€&quot;_-;_-* &quot;-&quot;??\ &quot;€&quot;_-;_-@_-"/>
  </numFmts>
  <fonts count="42">
    <font>
      <sz val="11"/>
      <color theme="1"/>
      <name val="Calibri"/>
      <family val="2"/>
      <scheme val="minor"/>
    </font>
    <font>
      <sz val="10"/>
      <color theme="1"/>
      <name val="Calibri"/>
      <family val="2"/>
      <scheme val="minor"/>
    </font>
    <font>
      <b/>
      <sz val="10"/>
      <color theme="1"/>
      <name val="Calibri"/>
      <family val="2"/>
      <scheme val="minor"/>
    </font>
    <font>
      <b/>
      <sz val="9"/>
      <color theme="1"/>
      <name val="Calibri"/>
      <family val="2"/>
      <scheme val="minor"/>
    </font>
    <font>
      <sz val="11"/>
      <color theme="1"/>
      <name val="Calibri"/>
      <family val="2"/>
      <scheme val="minor"/>
    </font>
    <font>
      <sz val="9"/>
      <color theme="1"/>
      <name val="Calibri"/>
      <family val="2"/>
      <scheme val="minor"/>
    </font>
    <font>
      <b/>
      <sz val="11"/>
      <color theme="1"/>
      <name val="Calibri"/>
      <family val="2"/>
      <scheme val="minor"/>
    </font>
    <font>
      <b/>
      <sz val="10"/>
      <color rgb="FF000000"/>
      <name val="Arial"/>
      <family val="2"/>
    </font>
    <font>
      <sz val="10"/>
      <color rgb="FF000000"/>
      <name val="Arial"/>
      <family val="2"/>
    </font>
    <font>
      <b/>
      <sz val="9"/>
      <color rgb="FF000000"/>
      <name val="Arial"/>
      <family val="2"/>
    </font>
    <font>
      <sz val="9"/>
      <color rgb="FF000000"/>
      <name val="Arial"/>
      <family val="2"/>
    </font>
    <font>
      <sz val="9"/>
      <name val="Arial"/>
      <family val="2"/>
    </font>
    <font>
      <b/>
      <sz val="9"/>
      <color rgb="FFFF0000"/>
      <name val="Arial"/>
      <family val="2"/>
    </font>
    <font>
      <i/>
      <sz val="9"/>
      <color theme="1"/>
      <name val="Calibri"/>
      <family val="2"/>
      <scheme val="minor"/>
    </font>
    <font>
      <sz val="10"/>
      <name val="Arial"/>
      <family val="2"/>
    </font>
    <font>
      <b/>
      <sz val="11"/>
      <color theme="0"/>
      <name val="Calibri"/>
      <family val="2"/>
      <scheme val="minor"/>
    </font>
    <font>
      <sz val="10"/>
      <color rgb="FFFF0000"/>
      <name val="Calibri"/>
      <family val="2"/>
      <scheme val="minor"/>
    </font>
    <font>
      <b/>
      <sz val="10"/>
      <color theme="0"/>
      <name val="Calibri"/>
      <family val="2"/>
      <scheme val="minor"/>
    </font>
    <font>
      <b/>
      <sz val="14"/>
      <color theme="1"/>
      <name val="Calibri"/>
      <family val="2"/>
      <scheme val="minor"/>
    </font>
    <font>
      <b/>
      <sz val="16"/>
      <color theme="1"/>
      <name val="Calibri"/>
      <family val="2"/>
      <scheme val="minor"/>
    </font>
    <font>
      <b/>
      <sz val="11"/>
      <color rgb="FF3F3F3F"/>
      <name val="Calibri"/>
      <family val="2"/>
      <scheme val="minor"/>
    </font>
    <font>
      <i/>
      <sz val="11"/>
      <color theme="1"/>
      <name val="Calibri"/>
      <family val="2"/>
      <scheme val="minor"/>
    </font>
    <font>
      <sz val="20"/>
      <color theme="1"/>
      <name val="Arial Black"/>
      <family val="2"/>
    </font>
    <font>
      <sz val="12"/>
      <color rgb="FF000000"/>
      <name val="Calibri"/>
      <family val="2"/>
      <scheme val="minor"/>
    </font>
    <font>
      <sz val="10"/>
      <color theme="1"/>
      <name val="Verdana"/>
      <family val="2"/>
    </font>
    <font>
      <b/>
      <sz val="10"/>
      <color theme="1"/>
      <name val="Verdana"/>
      <family val="2"/>
    </font>
    <font>
      <sz val="11"/>
      <color theme="0"/>
      <name val="Calibri"/>
      <family val="2"/>
      <scheme val="minor"/>
    </font>
    <font>
      <b/>
      <sz val="11"/>
      <color rgb="FF000000"/>
      <name val="Calibri"/>
      <family val="2"/>
    </font>
    <font>
      <sz val="8"/>
      <name val="Calibri"/>
      <family val="2"/>
    </font>
    <font>
      <sz val="11"/>
      <color rgb="FF000000"/>
      <name val="Calibri"/>
      <family val="2"/>
    </font>
    <font>
      <sz val="11"/>
      <color rgb="FFFF0000"/>
      <name val="Calibri"/>
      <family val="2"/>
      <scheme val="minor"/>
    </font>
    <font>
      <b/>
      <sz val="8"/>
      <name val="Calibri"/>
      <family val="2"/>
      <scheme val="minor"/>
    </font>
    <font>
      <sz val="8"/>
      <color theme="1"/>
      <name val="Calibri"/>
      <family val="2"/>
      <scheme val="minor"/>
    </font>
    <font>
      <sz val="14"/>
      <color theme="1"/>
      <name val="Calibri"/>
      <family val="2"/>
      <scheme val="minor"/>
    </font>
    <font>
      <b/>
      <sz val="10"/>
      <color theme="1"/>
      <name val="Arial"/>
      <family val="2"/>
    </font>
    <font>
      <sz val="10"/>
      <color theme="1"/>
      <name val="Arial"/>
      <family val="2"/>
    </font>
    <font>
      <b/>
      <sz val="10"/>
      <name val="Calibri"/>
      <family val="2"/>
      <scheme val="minor"/>
    </font>
    <font>
      <b/>
      <sz val="11"/>
      <name val="Calibri"/>
      <family val="2"/>
      <scheme val="minor"/>
    </font>
    <font>
      <sz val="11"/>
      <name val="Calibri"/>
      <family val="2"/>
      <scheme val="minor"/>
    </font>
    <font>
      <b/>
      <sz val="14"/>
      <color theme="0"/>
      <name val="Calibri"/>
      <family val="2"/>
      <scheme val="minor"/>
    </font>
    <font>
      <sz val="14"/>
      <color theme="0"/>
      <name val="Calibri"/>
      <family val="2"/>
      <scheme val="minor"/>
    </font>
    <font>
      <sz val="14"/>
      <name val="Calibri"/>
      <family val="2"/>
      <scheme val="minor"/>
    </font>
  </fonts>
  <fills count="46">
    <fill>
      <patternFill patternType="none"/>
    </fill>
    <fill>
      <patternFill patternType="gray125"/>
    </fill>
    <fill>
      <patternFill patternType="solid">
        <fgColor theme="2" tint="-0.099978637043366805"/>
        <bgColor indexed="64"/>
      </patternFill>
    </fill>
    <fill>
      <patternFill patternType="solid">
        <fgColor rgb="FFFFFF00"/>
        <bgColor indexed="64"/>
      </patternFill>
    </fill>
    <fill>
      <patternFill patternType="solid">
        <fgColor theme="2" tint="-0.249977111117893"/>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theme="4" tint="0.79998168889431442"/>
        <bgColor indexed="64"/>
      </patternFill>
    </fill>
    <fill>
      <patternFill patternType="solid">
        <fgColor theme="0"/>
        <bgColor indexed="64"/>
      </patternFill>
    </fill>
    <fill>
      <patternFill patternType="solid">
        <fgColor theme="6" tint="0.39997558519241921"/>
        <bgColor indexed="64"/>
      </patternFill>
    </fill>
    <fill>
      <patternFill patternType="solid">
        <fgColor theme="6" tint="0.59999389629810485"/>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8" tint="0.79998168889431442"/>
        <bgColor indexed="64"/>
      </patternFill>
    </fill>
    <fill>
      <patternFill patternType="solid">
        <fgColor rgb="FF92D050"/>
        <bgColor indexed="64"/>
      </patternFill>
    </fill>
    <fill>
      <patternFill patternType="solid">
        <fgColor theme="3" tint="0.59999389629810485"/>
        <bgColor indexed="64"/>
      </patternFill>
    </fill>
    <fill>
      <patternFill patternType="solid">
        <fgColor theme="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3"/>
        <bgColor indexed="64"/>
      </patternFill>
    </fill>
    <fill>
      <patternFill patternType="solid">
        <fgColor theme="3" tint="0.79998168889431442"/>
        <bgColor indexed="64"/>
      </patternFill>
    </fill>
    <fill>
      <patternFill patternType="solid">
        <fgColor theme="9" tint="0.39997558519241921"/>
        <bgColor indexed="64"/>
      </patternFill>
    </fill>
    <fill>
      <patternFill patternType="solid">
        <fgColor theme="3" tint="0.39997558519241921"/>
        <bgColor indexed="64"/>
      </patternFill>
    </fill>
    <fill>
      <patternFill patternType="solid">
        <fgColor rgb="FFFEFDD3"/>
        <bgColor indexed="64"/>
      </patternFill>
    </fill>
    <fill>
      <patternFill patternType="solid">
        <fgColor theme="1"/>
        <bgColor indexed="64"/>
      </patternFill>
    </fill>
    <fill>
      <patternFill patternType="solid">
        <fgColor rgb="FFF2F2F2"/>
      </patternFill>
    </fill>
    <fill>
      <patternFill patternType="solid">
        <fgColor theme="5" tint="0.39997558519241921"/>
        <bgColor indexed="64"/>
      </patternFill>
    </fill>
    <fill>
      <patternFill patternType="solid">
        <fgColor theme="6" tint="-0.249977111117893"/>
        <bgColor indexed="64"/>
      </patternFill>
    </fill>
    <fill>
      <patternFill patternType="solid">
        <fgColor theme="2" tint="-0.499984740745262"/>
        <bgColor indexed="64"/>
      </patternFill>
    </fill>
    <fill>
      <patternFill patternType="solid">
        <fgColor theme="7" tint="0.59999389629810485"/>
        <bgColor indexed="64"/>
      </patternFill>
    </fill>
    <fill>
      <patternFill patternType="solid">
        <fgColor theme="6" tint="-0.249977111117893"/>
        <bgColor theme="4" tint="0.79998168889431442"/>
      </patternFill>
    </fill>
    <fill>
      <patternFill patternType="solid">
        <fgColor theme="6" tint="-0.249977111117893"/>
        <bgColor theme="4" tint="0.59999389629810485"/>
      </patternFill>
    </fill>
    <fill>
      <patternFill patternType="solid">
        <fgColor theme="9" tint="0.39997558519241921"/>
        <bgColor theme="4" tint="0.59999389629810485"/>
      </patternFill>
    </fill>
    <fill>
      <patternFill patternType="solid">
        <fgColor theme="9" tint="0.39997558519241921"/>
        <bgColor theme="4" tint="0.79998168889431442"/>
      </patternFill>
    </fill>
    <fill>
      <patternFill patternType="solid">
        <fgColor rgb="FFF2DCDB"/>
        <bgColor rgb="FF000000"/>
      </patternFill>
    </fill>
    <fill>
      <patternFill patternType="solid">
        <fgColor rgb="FFE4DFEC"/>
        <bgColor rgb="FF000000"/>
      </patternFill>
    </fill>
    <fill>
      <patternFill patternType="solid">
        <fgColor theme="1" tint="0.249977111117893"/>
        <bgColor indexed="64"/>
      </patternFill>
    </fill>
    <fill>
      <patternFill patternType="solid">
        <fgColor rgb="FFFFC000"/>
        <bgColor indexed="64"/>
      </patternFill>
    </fill>
    <fill>
      <patternFill patternType="solid">
        <fgColor theme="2" tint="-0.749992370372631"/>
        <bgColor indexed="64"/>
      </patternFill>
    </fill>
    <fill>
      <patternFill patternType="solid">
        <fgColor theme="6" tint="0.79998168889431442"/>
        <bgColor indexed="64"/>
      </patternFill>
    </fill>
    <fill>
      <patternFill patternType="solid">
        <fgColor theme="8" tint="0.79998168889431442"/>
        <bgColor theme="4" tint="0.79998168889431442"/>
      </patternFill>
    </fill>
    <fill>
      <patternFill patternType="solid">
        <fgColor theme="8" tint="0.79998168889431442"/>
        <bgColor theme="4" tint="0.59999389629810485"/>
      </patternFill>
    </fill>
    <fill>
      <patternFill patternType="solid">
        <fgColor theme="4" tint="0.59999389629810485"/>
        <bgColor indexed="64"/>
      </patternFill>
    </fill>
    <fill>
      <patternFill patternType="solid">
        <fgColor rgb="FF00B0F0"/>
        <bgColor indexed="64"/>
      </patternFill>
    </fill>
    <fill>
      <patternFill patternType="solid">
        <fgColor rgb="FF00B050"/>
        <bgColor indexed="64"/>
      </patternFill>
    </fill>
  </fills>
  <borders count="83">
    <border>
      <left/>
      <right/>
      <top/>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bottom style="thick">
        <color rgb="FF000000"/>
      </bottom>
      <diagonal/>
    </border>
    <border>
      <left/>
      <right/>
      <top style="thick">
        <color rgb="FF000000"/>
      </top>
      <bottom style="thin">
        <color rgb="FF000000"/>
      </bottom>
      <diagonal/>
    </border>
    <border>
      <left/>
      <right/>
      <top style="thin">
        <color rgb="FF000000"/>
      </top>
      <bottom style="thin">
        <color rgb="FF000000"/>
      </bottom>
      <diagonal/>
    </border>
    <border>
      <left/>
      <right/>
      <top style="thin">
        <color rgb="FF000000"/>
      </top>
      <bottom/>
      <diagonal/>
    </border>
    <border>
      <left/>
      <right/>
      <top style="thin">
        <color indexed="64"/>
      </top>
      <bottom style="thin">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thin">
        <color auto="1"/>
      </left>
      <right style="thin">
        <color auto="1"/>
      </right>
      <top style="thin">
        <color auto="1"/>
      </top>
      <bottom/>
      <diagonal/>
    </border>
    <border>
      <left style="thin">
        <color auto="1"/>
      </left>
      <right style="thin">
        <color auto="1"/>
      </right>
      <top style="thin">
        <color auto="1"/>
      </top>
      <bottom style="thick">
        <color auto="1"/>
      </bottom>
      <diagonal/>
    </border>
    <border>
      <left style="medium">
        <color auto="1"/>
      </left>
      <right style="medium">
        <color auto="1"/>
      </right>
      <top style="thin">
        <color auto="1"/>
      </top>
      <bottom style="thin">
        <color auto="1"/>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auto="1"/>
      </left>
      <right style="medium">
        <color auto="1"/>
      </right>
      <top style="medium">
        <color auto="1"/>
      </top>
      <bottom style="thin">
        <color auto="1"/>
      </bottom>
      <diagonal/>
    </border>
    <border>
      <left style="medium">
        <color indexed="64"/>
      </left>
      <right/>
      <top style="thin">
        <color auto="1"/>
      </top>
      <bottom style="thin">
        <color auto="1"/>
      </bottom>
      <diagonal/>
    </border>
    <border>
      <left/>
      <right style="medium">
        <color indexed="64"/>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auto="1"/>
      </right>
      <top style="thin">
        <color auto="1"/>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auto="1"/>
      </left>
      <right style="medium">
        <color auto="1"/>
      </right>
      <top style="thin">
        <color auto="1"/>
      </top>
      <bottom/>
      <diagonal/>
    </border>
    <border>
      <left style="thin">
        <color auto="1"/>
      </left>
      <right/>
      <top style="thin">
        <color auto="1"/>
      </top>
      <bottom/>
      <diagonal/>
    </border>
    <border>
      <left style="thin">
        <color auto="1"/>
      </left>
      <right style="thin">
        <color auto="1"/>
      </right>
      <top/>
      <bottom/>
      <diagonal/>
    </border>
    <border>
      <left style="thin">
        <color rgb="FF3F3F3F"/>
      </left>
      <right style="thin">
        <color rgb="FF3F3F3F"/>
      </right>
      <top style="thin">
        <color rgb="FF3F3F3F"/>
      </top>
      <bottom style="thin">
        <color rgb="FF3F3F3F"/>
      </bottom>
      <diagonal/>
    </border>
    <border>
      <left style="thick">
        <color auto="1"/>
      </left>
      <right style="thin">
        <color auto="1"/>
      </right>
      <top style="thick">
        <color auto="1"/>
      </top>
      <bottom style="thin">
        <color auto="1"/>
      </bottom>
      <diagonal/>
    </border>
    <border>
      <left style="thin">
        <color auto="1"/>
      </left>
      <right style="thin">
        <color auto="1"/>
      </right>
      <top style="thick">
        <color auto="1"/>
      </top>
      <bottom style="thin">
        <color auto="1"/>
      </bottom>
      <diagonal/>
    </border>
    <border>
      <left style="thin">
        <color auto="1"/>
      </left>
      <right style="thick">
        <color auto="1"/>
      </right>
      <top style="thick">
        <color auto="1"/>
      </top>
      <bottom style="thin">
        <color auto="1"/>
      </bottom>
      <diagonal/>
    </border>
    <border>
      <left style="thick">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thick">
        <color auto="1"/>
      </left>
      <right style="thin">
        <color auto="1"/>
      </right>
      <top style="thin">
        <color auto="1"/>
      </top>
      <bottom/>
      <diagonal/>
    </border>
    <border>
      <left style="thin">
        <color auto="1"/>
      </left>
      <right style="thick">
        <color auto="1"/>
      </right>
      <top style="thin">
        <color auto="1"/>
      </top>
      <bottom style="thick">
        <color auto="1"/>
      </bottom>
      <diagonal/>
    </border>
    <border>
      <left/>
      <right style="thick">
        <color auto="1"/>
      </right>
      <top style="thick">
        <color auto="1"/>
      </top>
      <bottom style="thin">
        <color auto="1"/>
      </bottom>
      <diagonal/>
    </border>
    <border>
      <left style="thick">
        <color rgb="FF3F3F3F"/>
      </left>
      <right style="thin">
        <color rgb="FF3F3F3F"/>
      </right>
      <top style="thin">
        <color auto="1"/>
      </top>
      <bottom style="thin">
        <color auto="1"/>
      </bottom>
      <diagonal/>
    </border>
    <border>
      <left style="thin">
        <color rgb="FF3F3F3F"/>
      </left>
      <right style="thin">
        <color rgb="FF3F3F3F"/>
      </right>
      <top style="thin">
        <color auto="1"/>
      </top>
      <bottom style="thin">
        <color auto="1"/>
      </bottom>
      <diagonal/>
    </border>
    <border>
      <left style="thin">
        <color rgb="FF3F3F3F"/>
      </left>
      <right style="thick">
        <color rgb="FF3F3F3F"/>
      </right>
      <top style="thin">
        <color auto="1"/>
      </top>
      <bottom style="thin">
        <color auto="1"/>
      </bottom>
      <diagonal/>
    </border>
    <border>
      <left/>
      <right style="thick">
        <color auto="1"/>
      </right>
      <top style="thin">
        <color auto="1"/>
      </top>
      <bottom style="thin">
        <color auto="1"/>
      </bottom>
      <diagonal/>
    </border>
    <border>
      <left style="thin">
        <color auto="1"/>
      </left>
      <right style="thick">
        <color auto="1"/>
      </right>
      <top style="thin">
        <color auto="1"/>
      </top>
      <bottom/>
      <diagonal/>
    </border>
    <border>
      <left/>
      <right style="thick">
        <color auto="1"/>
      </right>
      <top style="thin">
        <color auto="1"/>
      </top>
      <bottom/>
      <diagonal/>
    </border>
    <border>
      <left style="thick">
        <color auto="1"/>
      </left>
      <right style="thin">
        <color auto="1"/>
      </right>
      <top style="thin">
        <color auto="1"/>
      </top>
      <bottom style="thick">
        <color auto="1"/>
      </bottom>
      <diagonal/>
    </border>
    <border>
      <left style="thick">
        <color auto="1"/>
      </left>
      <right style="thick">
        <color auto="1"/>
      </right>
      <top style="thin">
        <color auto="1"/>
      </top>
      <bottom style="thick">
        <color auto="1"/>
      </bottom>
      <diagonal/>
    </border>
    <border>
      <left/>
      <right/>
      <top/>
      <bottom style="thick">
        <color auto="1"/>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ck">
        <color auto="1"/>
      </left>
      <right style="medium">
        <color auto="1"/>
      </right>
      <top style="thick">
        <color auto="1"/>
      </top>
      <bottom style="medium">
        <color auto="1"/>
      </bottom>
      <diagonal/>
    </border>
    <border>
      <left style="medium">
        <color auto="1"/>
      </left>
      <right style="medium">
        <color auto="1"/>
      </right>
      <top style="thick">
        <color auto="1"/>
      </top>
      <bottom style="medium">
        <color auto="1"/>
      </bottom>
      <diagonal/>
    </border>
    <border>
      <left style="medium">
        <color auto="1"/>
      </left>
      <right style="thick">
        <color auto="1"/>
      </right>
      <top style="thick">
        <color auto="1"/>
      </top>
      <bottom style="medium">
        <color auto="1"/>
      </bottom>
      <diagonal/>
    </border>
    <border>
      <left style="thick">
        <color auto="1"/>
      </left>
      <right style="medium">
        <color auto="1"/>
      </right>
      <top/>
      <bottom style="thin">
        <color auto="1"/>
      </bottom>
      <diagonal/>
    </border>
    <border>
      <left style="medium">
        <color auto="1"/>
      </left>
      <right style="medium">
        <color auto="1"/>
      </right>
      <top/>
      <bottom style="thin">
        <color auto="1"/>
      </bottom>
      <diagonal/>
    </border>
    <border>
      <left style="medium">
        <color auto="1"/>
      </left>
      <right style="thick">
        <color auto="1"/>
      </right>
      <top/>
      <bottom style="thin">
        <color auto="1"/>
      </bottom>
      <diagonal/>
    </border>
    <border>
      <left style="thick">
        <color auto="1"/>
      </left>
      <right style="medium">
        <color auto="1"/>
      </right>
      <top style="thin">
        <color auto="1"/>
      </top>
      <bottom style="thin">
        <color auto="1"/>
      </bottom>
      <diagonal/>
    </border>
    <border>
      <left style="medium">
        <color auto="1"/>
      </left>
      <right style="thick">
        <color auto="1"/>
      </right>
      <top style="thin">
        <color auto="1"/>
      </top>
      <bottom style="thin">
        <color auto="1"/>
      </bottom>
      <diagonal/>
    </border>
    <border>
      <left style="thick">
        <color auto="1"/>
      </left>
      <right style="medium">
        <color auto="1"/>
      </right>
      <top style="thin">
        <color auto="1"/>
      </top>
      <bottom/>
      <diagonal/>
    </border>
    <border>
      <left style="medium">
        <color auto="1"/>
      </left>
      <right style="thick">
        <color auto="1"/>
      </right>
      <top style="thin">
        <color auto="1"/>
      </top>
      <bottom/>
      <diagonal/>
    </border>
    <border>
      <left style="thin">
        <color auto="1"/>
      </left>
      <right style="thin">
        <color auto="1"/>
      </right>
      <top style="medium">
        <color indexed="64"/>
      </top>
      <bottom style="thin">
        <color auto="1"/>
      </bottom>
      <diagonal/>
    </border>
    <border>
      <left style="medium">
        <color indexed="64"/>
      </left>
      <right style="thin">
        <color auto="1"/>
      </right>
      <top/>
      <bottom style="medium">
        <color indexed="64"/>
      </bottom>
      <diagonal/>
    </border>
    <border>
      <left style="thin">
        <color auto="1"/>
      </left>
      <right style="thin">
        <color auto="1"/>
      </right>
      <top/>
      <bottom style="medium">
        <color indexed="64"/>
      </bottom>
      <diagonal/>
    </border>
    <border>
      <left style="thin">
        <color auto="1"/>
      </left>
      <right style="medium">
        <color indexed="64"/>
      </right>
      <top/>
      <bottom style="medium">
        <color indexed="64"/>
      </bottom>
      <diagonal/>
    </border>
    <border>
      <left style="medium">
        <color auto="1"/>
      </left>
      <right style="thin">
        <color auto="1"/>
      </right>
      <top/>
      <bottom/>
      <diagonal/>
    </border>
    <border>
      <left style="thin">
        <color auto="1"/>
      </left>
      <right style="medium">
        <color auto="1"/>
      </right>
      <top/>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right style="thin">
        <color auto="1"/>
      </right>
      <top/>
      <bottom/>
      <diagonal/>
    </border>
    <border>
      <left/>
      <right style="thin">
        <color auto="1"/>
      </right>
      <top/>
      <bottom style="thin">
        <color auto="1"/>
      </bottom>
      <diagonal/>
    </border>
    <border>
      <left style="thin">
        <color auto="1"/>
      </left>
      <right/>
      <top/>
      <bottom/>
      <diagonal/>
    </border>
    <border>
      <left style="thin">
        <color auto="1"/>
      </left>
      <right/>
      <top/>
      <bottom style="thin">
        <color auto="1"/>
      </bottom>
      <diagonal/>
    </border>
    <border>
      <left style="medium">
        <color indexed="64"/>
      </left>
      <right style="thin">
        <color auto="1"/>
      </right>
      <top style="medium">
        <color indexed="64"/>
      </top>
      <bottom/>
      <diagonal/>
    </border>
  </borders>
  <cellStyleXfs count="6">
    <xf numFmtId="0" fontId="0" fillId="0" borderId="0"/>
    <xf numFmtId="0" fontId="14" fillId="0" borderId="0"/>
    <xf numFmtId="164" fontId="4" fillId="0" borderId="0"/>
    <xf numFmtId="168" fontId="4" fillId="0" borderId="0"/>
    <xf numFmtId="0" fontId="20" fillId="26" borderId="39"/>
    <xf numFmtId="9" fontId="4" fillId="0" borderId="0"/>
  </cellStyleXfs>
  <cellXfs count="600">
    <xf numFmtId="0" applyNumberFormat="1" fontId="0" applyFont="1" fillId="0" applyFill="1" borderId="0" applyBorder="1" xfId="0"/>
    <xf numFmtId="0" applyNumberFormat="1" fontId="14" applyFont="1" fillId="0" applyFill="1" borderId="0" applyBorder="1" xfId="1"/>
    <xf numFmtId="164" applyNumberFormat="1" fontId="4" applyFont="1" fillId="0" applyFill="1" borderId="0" applyBorder="1" xfId="2"/>
    <xf numFmtId="168" applyNumberFormat="1" fontId="4" applyFont="1" fillId="0" applyFill="1" borderId="0" applyBorder="1" xfId="3"/>
    <xf numFmtId="0" applyNumberFormat="1" fontId="20" applyFont="1" fillId="26" applyFill="1" borderId="39" applyBorder="1" xfId="4"/>
    <xf numFmtId="9" applyNumberFormat="1" fontId="4" applyFont="1" fillId="0" applyFill="1" borderId="0" applyBorder="1" xfId="5"/>
    <xf numFmtId="0" applyNumberFormat="1" fontId="7" applyFont="1" fillId="0" applyFill="1" borderId="3" applyBorder="1" xfId="0">
      <alignment horizontal="left" vertical="center" wrapText="1" readingOrder="1"/>
    </xf>
    <xf numFmtId="0" applyNumberFormat="1" fontId="1" applyFont="1" fillId="0" applyFill="1" borderId="0" applyBorder="1" xfId="0"/>
    <xf numFmtId="0" applyNumberFormat="1" fontId="8" applyFont="1" fillId="0" applyFill="1" borderId="4" applyBorder="1" xfId="0">
      <alignment horizontal="left" vertical="center" wrapText="1" readingOrder="1"/>
    </xf>
    <xf numFmtId="0" applyNumberFormat="1" fontId="8" applyFont="1" fillId="0" applyFill="1" borderId="5" applyBorder="1" xfId="0">
      <alignment horizontal="left" vertical="center" wrapText="1" readingOrder="1"/>
    </xf>
    <xf numFmtId="0" applyNumberFormat="1" fontId="9" applyFont="1" fillId="0" applyFill="1" borderId="0" applyBorder="1" xfId="0">
      <alignment horizontal="left" vertical="center" wrapText="1" readingOrder="1"/>
    </xf>
    <xf numFmtId="0" applyNumberFormat="1" fontId="10" applyFont="1" fillId="0" applyFill="1" borderId="4" applyBorder="1" xfId="0">
      <alignment horizontal="left" vertical="center" wrapText="1" readingOrder="1"/>
    </xf>
    <xf numFmtId="0" applyNumberFormat="1" fontId="11" applyFont="1" fillId="0" applyFill="1" borderId="4" applyBorder="1" xfId="0">
      <alignment vertical="top" wrapText="1"/>
    </xf>
    <xf numFmtId="0" applyNumberFormat="1" fontId="10" applyFont="1" fillId="0" applyFill="1" borderId="5" applyBorder="1" xfId="0">
      <alignment horizontal="left" vertical="center" wrapText="1" readingOrder="1"/>
    </xf>
    <xf numFmtId="0" applyNumberFormat="1" fontId="11" applyFont="1" fillId="0" applyFill="1" borderId="5" applyBorder="1" xfId="0">
      <alignment vertical="top" wrapText="1"/>
    </xf>
    <xf numFmtId="0" applyNumberFormat="1" fontId="2" applyFont="1" fillId="0" applyFill="1" borderId="0" applyBorder="1" xfId="0"/>
    <xf numFmtId="0" applyNumberFormat="1" fontId="8" applyFont="1" fillId="0" applyFill="1" borderId="6" applyBorder="1" xfId="0">
      <alignment horizontal="left" vertical="center" wrapText="1" readingOrder="1"/>
    </xf>
    <xf numFmtId="0" applyNumberFormat="1" fontId="2" applyFont="1" fillId="0" applyFill="1" borderId="7" applyBorder="1" xfId="0"/>
    <xf numFmtId="0" applyNumberFormat="1" fontId="12" applyFont="1" fillId="0" applyFill="1" borderId="0" applyBorder="1" xfId="0">
      <alignment horizontal="left" vertical="center" wrapText="1" readingOrder="1"/>
    </xf>
    <xf numFmtId="0" applyNumberFormat="1" fontId="0" applyFont="1" fillId="0" applyFill="1" borderId="0" applyBorder="1" xfId="0"/>
    <xf numFmtId="0" applyNumberFormat="1" fontId="0" applyFont="1" fillId="0" applyFill="1" borderId="0" applyBorder="1" xfId="0">
      <alignment horizontal="center"/>
    </xf>
    <xf numFmtId="0" applyNumberFormat="1" fontId="5" applyFont="1" fillId="0" applyFill="1" borderId="8" applyBorder="1" xfId="0">
      <alignment horizontal="center" wrapText="1"/>
    </xf>
    <xf numFmtId="0" applyNumberFormat="1" fontId="1" applyFont="1" fillId="0" applyFill="1" borderId="1" applyBorder="1" xfId="0"/>
    <xf numFmtId="0" applyNumberFormat="1" fontId="0" applyFont="1" fillId="0" applyFill="1" borderId="1" applyBorder="1" xfId="0">
      <alignment horizontal="center" vertical="center"/>
    </xf>
    <xf numFmtId="0" applyNumberFormat="1" fontId="5" applyFont="1" fillId="0" applyFill="1" borderId="8" applyBorder="1" xfId="0">
      <alignment horizontal="center" wrapText="1"/>
    </xf>
    <xf numFmtId="0" applyNumberFormat="1" fontId="5" applyFont="1" fillId="5" applyFill="1" borderId="8" applyBorder="1" xfId="0">
      <alignment horizontal="center" wrapText="1"/>
    </xf>
    <xf numFmtId="0" applyNumberFormat="1" fontId="2" applyFont="1" fillId="0" applyFill="1" borderId="1" applyBorder="1" xfId="0"/>
    <xf numFmtId="9" applyNumberFormat="1" fontId="13" applyFont="1" fillId="0" applyFill="1" borderId="1" applyBorder="1" xfId="0">
      <alignment horizontal="center"/>
    </xf>
    <xf numFmtId="9" applyNumberFormat="1" fontId="1" applyFont="1" fillId="0" applyFill="1" borderId="0" applyBorder="1" xfId="5"/>
    <xf numFmtId="0" applyNumberFormat="1" fontId="5" applyFont="1" fillId="0" applyFill="1" borderId="0" applyBorder="1" xfId="0">
      <alignment textRotation="45"/>
    </xf>
    <xf numFmtId="17" applyNumberFormat="1" fontId="5" applyFont="1" fillId="0" applyFill="1" borderId="10" applyBorder="1" xfId="0">
      <alignment textRotation="45"/>
    </xf>
    <xf numFmtId="17" applyNumberFormat="1" fontId="5" applyFont="1" fillId="0" applyFill="1" borderId="11" applyBorder="1" xfId="0">
      <alignment textRotation="45"/>
    </xf>
    <xf numFmtId="17" applyNumberFormat="1" fontId="5" applyFont="1" fillId="0" applyFill="1" borderId="12" applyBorder="1" xfId="0">
      <alignment textRotation="45"/>
    </xf>
    <xf numFmtId="9" applyNumberFormat="1" fontId="0" applyFont="1" fillId="0" applyFill="1" borderId="0" applyBorder="1" xfId="0"/>
    <xf numFmtId="165" applyNumberFormat="1" fontId="0" applyFont="1" fillId="0" applyFill="1" borderId="0" applyBorder="1" xfId="0"/>
    <xf numFmtId="0" applyNumberFormat="1" fontId="3" applyFont="1" fillId="4" applyFill="1" borderId="2" applyBorder="1" xfId="0">
      <alignment vertical="top"/>
    </xf>
    <xf numFmtId="0" applyNumberFormat="1" fontId="13" applyFont="1" fillId="2" applyFill="1" borderId="2" applyBorder="1" xfId="0">
      <alignment horizontal="left" vertical="top"/>
    </xf>
    <xf numFmtId="17" applyNumberFormat="1" fontId="5" applyFont="1" fillId="3" applyFill="1" borderId="11" applyBorder="1" xfId="0">
      <alignment textRotation="45"/>
    </xf>
    <xf numFmtId="17" applyNumberFormat="1" fontId="5" applyFont="1" fillId="6" applyFill="1" borderId="11" applyBorder="1" xfId="0">
      <alignment textRotation="45"/>
    </xf>
    <xf numFmtId="17" applyNumberFormat="1" fontId="5" applyFont="1" fillId="6" applyFill="1" borderId="12" applyBorder="1" xfId="0">
      <alignment textRotation="45"/>
    </xf>
    <xf numFmtId="0" applyNumberFormat="1" fontId="5" applyFont="1" fillId="6" applyFill="1" borderId="0" applyBorder="1" xfId="0">
      <alignment textRotation="45"/>
    </xf>
    <xf numFmtId="0" applyNumberFormat="1" fontId="0" applyFont="1" fillId="0" applyFill="1" borderId="0" applyBorder="1" xfId="0"/>
    <xf numFmtId="0" applyNumberFormat="1" fontId="6" applyFont="1" fillId="0" applyFill="1" borderId="0" applyBorder="1" xfId="0"/>
    <xf numFmtId="0" applyNumberFormat="1" fontId="1" applyFont="1" fillId="0" applyFill="1" borderId="0" applyBorder="1" xfId="0">
      <alignment horizontal="right"/>
    </xf>
    <xf numFmtId="0" applyNumberFormat="1" fontId="0" applyFont="1" fillId="0" applyFill="1" borderId="0" applyBorder="1" xfId="0"/>
    <xf numFmtId="0" applyNumberFormat="1" fontId="1" applyFont="1" fillId="0" applyFill="1" borderId="0" applyBorder="1" xfId="0">
      <alignment wrapText="1"/>
    </xf>
    <xf numFmtId="0" applyNumberFormat="1" fontId="0" applyFont="1" fillId="3" applyFill="1" borderId="20" applyBorder="1" xfId="0"/>
    <xf numFmtId="0" applyNumberFormat="1" fontId="0" applyFont="1" fillId="3" applyFill="1" borderId="21" applyBorder="1" xfId="0"/>
    <xf numFmtId="2" applyNumberFormat="1" fontId="1" applyFont="1" fillId="0" applyFill="1" borderId="0" applyBorder="1" xfId="0">
      <alignment wrapText="1"/>
    </xf>
    <xf numFmtId="2" applyNumberFormat="1" fontId="0" applyFont="1" fillId="0" applyFill="1" borderId="0" applyBorder="1" xfId="0"/>
    <xf numFmtId="1" applyNumberFormat="1" fontId="0" applyFont="1" fillId="0" applyFill="1" borderId="0" applyBorder="1" xfId="0"/>
    <xf numFmtId="0" applyNumberFormat="1" fontId="0" applyFont="1" fillId="0" applyFill="1" borderId="0" applyBorder="1" xfId="0">
      <alignment wrapText="1"/>
    </xf>
    <xf numFmtId="0" applyNumberFormat="1" fontId="2" applyFont="1" fillId="7" applyFill="1" borderId="23" applyBorder="1" xfId="0">
      <alignment horizontal="center" vertical="top"/>
    </xf>
    <xf numFmtId="0" applyNumberFormat="1" fontId="2" applyFont="1" fillId="7" applyFill="1" borderId="7" applyBorder="1" xfId="0">
      <alignment vertical="top" wrapText="1"/>
    </xf>
    <xf numFmtId="0" applyNumberFormat="1" fontId="2" applyFont="1" fillId="7" applyFill="1" borderId="25" applyBorder="1" xfId="0">
      <alignment vertical="top" wrapText="1"/>
    </xf>
    <xf numFmtId="0" applyNumberFormat="1" fontId="2" applyFont="1" fillId="7" applyFill="1" borderId="30" applyBorder="1" xfId="0">
      <alignment vertical="top" wrapText="1"/>
    </xf>
    <xf numFmtId="0" applyNumberFormat="1" fontId="2" applyFont="1" fillId="7" applyFill="1" borderId="31" applyBorder="1" xfId="0">
      <alignment vertical="top" wrapText="1"/>
    </xf>
    <xf numFmtId="0" applyNumberFormat="1" fontId="2" applyFont="1" fillId="7" applyFill="1" borderId="32" applyBorder="1" xfId="0">
      <alignment vertical="top" wrapText="1"/>
    </xf>
    <xf numFmtId="0" applyNumberFormat="1" fontId="2" applyFont="1" fillId="7" applyFill="1" borderId="24" applyBorder="1" xfId="0">
      <alignment horizontal="left"/>
    </xf>
    <xf numFmtId="0" applyNumberFormat="1" fontId="2" applyFont="1" fillId="7" applyFill="1" borderId="7" applyBorder="1" xfId="0">
      <alignment vertical="top"/>
    </xf>
    <xf numFmtId="0" applyNumberFormat="1" fontId="2" applyFont="1" fillId="18" applyFill="1" borderId="1" applyBorder="1" xfId="0">
      <alignment horizontal="center" vertical="center" wrapText="1"/>
    </xf>
    <xf numFmtId="0" applyNumberFormat="1" fontId="2" applyFont="1" fillId="18" applyFill="1" borderId="1" applyBorder="1" xfId="0">
      <alignment horizontal="center" vertical="top" wrapText="1"/>
    </xf>
    <xf numFmtId="0" applyNumberFormat="1" fontId="2" applyFont="1" fillId="7" applyFill="1" borderId="15" applyBorder="1" xfId="0">
      <alignment vertical="top" wrapText="1"/>
    </xf>
    <xf numFmtId="0" applyNumberFormat="1" fontId="2" applyFont="1" fillId="7" applyFill="1" borderId="1" applyBorder="1" xfId="0">
      <alignment horizontal="center" vertical="center" wrapText="1"/>
    </xf>
    <xf numFmtId="0" applyNumberFormat="1" fontId="2" applyFont="1" fillId="7" applyFill="1" borderId="8" applyBorder="1" xfId="0">
      <alignment horizontal="center" vertical="center" wrapText="1"/>
    </xf>
    <xf numFmtId="166" applyNumberFormat="1" fontId="1" applyFont="1" fillId="0" applyFill="1" borderId="2" applyBorder="1" xfId="0">
      <alignment horizontal="center" vertical="center"/>
    </xf>
    <xf numFmtId="0" applyNumberFormat="1" fontId="15" applyFont="1" fillId="23" applyFill="1" borderId="1" applyBorder="1" xfId="0">
      <alignment horizontal="center" vertical="center" wrapText="1"/>
    </xf>
    <xf numFmtId="0" applyNumberFormat="1" fontId="0" applyFont="1" fillId="0" applyFill="1" borderId="1" applyBorder="1" xfId="0">
      <alignment wrapText="1"/>
    </xf>
    <xf numFmtId="0" applyNumberFormat="1" fontId="6" applyFont="1" fillId="21" applyFill="1" borderId="1" applyBorder="1" xfId="0">
      <alignment horizontal="left" vertical="center" wrapText="1"/>
    </xf>
    <xf numFmtId="0" applyNumberFormat="1" fontId="0" applyFont="1" fillId="18" applyFill="1" borderId="1" applyBorder="1" xfId="0">
      <alignment horizontal="left" vertical="center" wrapText="1"/>
    </xf>
    <xf numFmtId="0" applyNumberFormat="1" fontId="6" applyFont="1" fillId="0" applyFill="1" borderId="1" applyBorder="1" xfId="0">
      <alignment wrapText="1"/>
    </xf>
    <xf numFmtId="0" applyNumberFormat="1" fontId="17" applyFont="1" fillId="25" applyFill="1" borderId="0" applyBorder="1" xfId="0"/>
    <xf numFmtId="0" applyNumberFormat="1" fontId="17" applyFont="1" fillId="25" applyFill="1" borderId="0" applyBorder="1" xfId="0">
      <alignment wrapText="1"/>
    </xf>
    <xf numFmtId="2" applyNumberFormat="1" fontId="17" applyFont="1" fillId="25" applyFill="1" borderId="0" applyBorder="1" xfId="0">
      <alignment wrapText="1"/>
    </xf>
    <xf numFmtId="0" applyNumberFormat="1" fontId="0" applyFont="1" fillId="24" applyFill="1" borderId="1" applyBorder="1" xfId="0"/>
    <xf numFmtId="16" applyNumberFormat="1" fontId="0" applyFont="1" fillId="24" applyFill="1" borderId="1" applyBorder="1" xfId="0"/>
    <xf numFmtId="0" applyNumberFormat="1" fontId="0" applyFont="1" fillId="0" applyFill="1" borderId="1" applyBorder="1" xfId="0"/>
    <xf numFmtId="2" applyNumberFormat="1" fontId="0" applyFont="1" fillId="24" applyFill="1" borderId="1" applyBorder="1" xfId="0"/>
    <xf numFmtId="1" applyNumberFormat="1" fontId="0" applyFont="1" fillId="0" applyFill="1" borderId="1" applyBorder="1" xfId="0"/>
    <xf numFmtId="0" applyNumberFormat="1" fontId="0" applyFont="1" fillId="2" applyFill="1" borderId="1" applyBorder="1" xfId="0">
      <alignment wrapText="1"/>
    </xf>
    <xf numFmtId="0" applyNumberFormat="1" fontId="0" applyFont="1" fillId="16" applyFill="1" borderId="1" applyBorder="1" xfId="0"/>
    <xf numFmtId="2" applyNumberFormat="1" fontId="0" applyFont="1" fillId="16" applyFill="1" borderId="1" applyBorder="1" xfId="0"/>
    <xf numFmtId="0" applyNumberFormat="1" fontId="0" applyFont="1" fillId="2" applyFill="1" borderId="1" applyBorder="1" xfId="0"/>
    <xf numFmtId="0" applyNumberFormat="1" fontId="0" applyFont="1" fillId="21" applyFill="1" borderId="1" applyBorder="1" xfId="0"/>
    <xf numFmtId="0" applyNumberFormat="1" fontId="0" applyFont="1" fillId="11" applyFill="1" borderId="1" applyBorder="1" xfId="0"/>
    <xf numFmtId="0" applyNumberFormat="1" fontId="0" applyFont="1" fillId="10" applyFill="1" borderId="1" applyBorder="1" xfId="0"/>
    <xf numFmtId="0" applyNumberFormat="1" fontId="0" applyFont="1" fillId="12" applyFill="1" borderId="1" applyBorder="1" xfId="0"/>
    <xf numFmtId="0" applyNumberFormat="1" fontId="0" applyFont="1" fillId="19" applyFill="1" borderId="1" applyBorder="1" xfId="0"/>
    <xf numFmtId="0" applyNumberFormat="1" fontId="0" applyFont="1" fillId="17" applyFill="1" borderId="1" applyBorder="1" xfId="0"/>
    <xf numFmtId="0" applyNumberFormat="1" fontId="0" applyFont="1" fillId="13" applyFill="1" borderId="1" applyBorder="1" xfId="0"/>
    <xf numFmtId="0" applyNumberFormat="1" fontId="0" applyFont="1" fillId="18" applyFill="1" borderId="1" applyBorder="1" xfId="0"/>
    <xf numFmtId="9" applyNumberFormat="1" fontId="0" applyFont="1" fillId="9" applyFill="1" borderId="1" applyBorder="1" xfId="0"/>
    <xf numFmtId="9" applyNumberFormat="1" fontId="0" applyFont="1" fillId="9" applyFill="1" borderId="1" applyBorder="1" xfId="0">
      <alignment horizontal="right"/>
    </xf>
    <xf numFmtId="0" applyNumberFormat="1" fontId="17" applyFont="1" fillId="20" applyFill="1" borderId="0" applyBorder="1" xfId="0">
      <alignment wrapText="1"/>
    </xf>
    <xf numFmtId="0" applyNumberFormat="1" fontId="1" applyFont="1" fillId="12" applyFill="1" borderId="1" applyBorder="1" xfId="0">
      <alignment wrapText="1"/>
    </xf>
    <xf numFmtId="0" applyNumberFormat="1" fontId="1" applyFont="1" fillId="21" applyFill="1" borderId="1" applyBorder="1" xfId="0">
      <alignment wrapText="1"/>
    </xf>
    <xf numFmtId="0" applyNumberFormat="1" fontId="1" applyFont="1" fillId="18" applyFill="1" borderId="1" applyBorder="1" xfId="0">
      <alignment wrapText="1"/>
    </xf>
    <xf numFmtId="0" applyNumberFormat="1" fontId="1" applyFont="1" fillId="17" applyFill="1" borderId="1" applyBorder="1" xfId="0">
      <alignment wrapText="1"/>
    </xf>
    <xf numFmtId="0" applyNumberFormat="1" fontId="1" applyFont="1" fillId="14" applyFill="1" borderId="1" applyBorder="1" xfId="0">
      <alignment wrapText="1"/>
    </xf>
    <xf numFmtId="0" applyNumberFormat="1" fontId="1" applyFont="1" fillId="9" applyFill="1" borderId="1" applyBorder="1" xfId="0">
      <alignment wrapText="1"/>
    </xf>
    <xf numFmtId="0" applyNumberFormat="1" fontId="1" applyFont="1" fillId="15" applyFill="1" borderId="1" applyBorder="1" xfId="0">
      <alignment wrapText="1"/>
    </xf>
    <xf numFmtId="0" applyNumberFormat="1" fontId="1" applyFont="1" fillId="2" applyFill="1" borderId="1" applyBorder="1" xfId="0">
      <alignment wrapText="1"/>
    </xf>
    <xf numFmtId="0" applyNumberFormat="1" fontId="1" applyFont="1" fillId="13" applyFill="1" borderId="1" applyBorder="1" xfId="0">
      <alignment wrapText="1"/>
    </xf>
    <xf numFmtId="0" applyNumberFormat="1" fontId="1" applyFont="1" fillId="16" applyFill="1" borderId="1" applyBorder="1" xfId="0">
      <alignment wrapText="1"/>
    </xf>
    <xf numFmtId="0" applyNumberFormat="1" fontId="1" applyFont="1" fillId="10" applyFill="1" borderId="1" applyBorder="1" xfId="0">
      <alignment wrapText="1"/>
    </xf>
    <xf numFmtId="0" applyNumberFormat="1" fontId="1" applyFont="1" fillId="19" applyFill="1" borderId="1" applyBorder="1" xfId="0">
      <alignment wrapText="1"/>
    </xf>
    <xf numFmtId="0" applyNumberFormat="1" fontId="1" applyFont="1" fillId="11" applyFill="1" borderId="1" applyBorder="1" xfId="0">
      <alignment wrapText="1"/>
    </xf>
    <xf numFmtId="0" applyNumberFormat="1" fontId="0" applyFont="1" fillId="14" applyFill="1" borderId="1" applyBorder="1" xfId="0"/>
    <xf numFmtId="0" applyNumberFormat="1" fontId="0" applyFont="1" fillId="9" applyFill="1" borderId="1" applyBorder="1" xfId="0"/>
    <xf numFmtId="0" applyNumberFormat="1" fontId="0" applyFont="1" fillId="15" applyFill="1" borderId="1" applyBorder="1" xfId="0"/>
    <xf numFmtId="16" applyNumberFormat="1" fontId="0" applyFont="1" fillId="16" applyFill="1" borderId="1" applyBorder="1" xfId="0"/>
    <xf numFmtId="16" applyNumberFormat="1" fontId="0" applyFont="1" fillId="17" applyFill="1" borderId="1" applyBorder="1" xfId="0" quotePrefix="1"/>
    <xf numFmtId="16" applyNumberFormat="1" fontId="0" applyFont="1" fillId="10" applyFill="1" borderId="1" applyBorder="1" xfId="0" quotePrefix="1"/>
    <xf numFmtId="16" applyNumberFormat="1" fontId="0" applyFont="1" fillId="13" applyFill="1" borderId="1" applyBorder="1" xfId="0"/>
    <xf numFmtId="0" applyNumberFormat="1" fontId="0" applyFont="1" fillId="17" applyFill="1" borderId="1" applyBorder="1" xfId="0" quotePrefix="1"/>
    <xf numFmtId="0" applyNumberFormat="1" fontId="0" applyFont="1" fillId="10" applyFill="1" borderId="1" applyBorder="1" xfId="0" quotePrefix="1"/>
    <xf numFmtId="0" applyNumberFormat="1" fontId="6" applyFont="1" fillId="19" applyFill="1" borderId="1" applyBorder="1" xfId="0"/>
    <xf numFmtId="0" applyNumberFormat="1" fontId="0" applyFont="1" fillId="19" applyFill="1" borderId="1" applyBorder="1" xfId="0"/>
    <xf numFmtId="0" applyNumberFormat="1" fontId="19" applyFont="1" fillId="0" applyFill="1" borderId="0" applyBorder="1" xfId="0">
      <alignment wrapText="1"/>
    </xf>
    <xf numFmtId="0" applyNumberFormat="1" fontId="18" applyFont="1" fillId="0" applyFill="1" borderId="0" applyBorder="1" xfId="0">
      <alignment wrapText="1"/>
    </xf>
    <xf numFmtId="0" applyNumberFormat="1" fontId="1" applyFont="1" fillId="0" applyFill="1" borderId="2" applyBorder="1" xfId="0">
      <alignment horizontal="center" vertical="center"/>
    </xf>
    <xf numFmtId="1" applyNumberFormat="1" fontId="1" applyFont="1" fillId="0" applyFill="1" borderId="2" applyBorder="1" xfId="0">
      <alignment horizontal="center" vertical="center"/>
    </xf>
    <xf numFmtId="0" applyNumberFormat="1" fontId="0" applyFont="1" fillId="0" applyFill="1" borderId="0" applyBorder="1" xfId="0"/>
    <xf numFmtId="0" applyNumberFormat="1" fontId="0" applyFont="1" fillId="0" applyFill="1" borderId="1" applyBorder="1" xfId="0">
      <alignment vertical="top" wrapText="1"/>
    </xf>
    <xf numFmtId="0" applyNumberFormat="1" fontId="0" applyFont="1" fillId="0" applyFill="1" borderId="13" applyBorder="1" xfId="0">
      <alignment vertical="top" wrapText="1"/>
    </xf>
    <xf numFmtId="0" applyNumberFormat="1" fontId="0" applyFont="1" fillId="0" applyFill="1" borderId="14" applyBorder="1" xfId="0">
      <alignment vertical="top" wrapText="1"/>
    </xf>
    <xf numFmtId="0" applyNumberFormat="1" fontId="0" applyFont="1" fillId="0" applyFill="1" borderId="47" applyBorder="1" xfId="0">
      <alignment horizontal="right" vertical="top"/>
    </xf>
    <xf numFmtId="0" applyNumberFormat="1" fontId="0" applyFont="1" fillId="0" applyFill="1" borderId="43" applyBorder="1" xfId="0">
      <alignment vertical="top"/>
      <protection locked="0"/>
    </xf>
    <xf numFmtId="0" applyNumberFormat="1" fontId="0" applyFont="1" fillId="0" applyFill="1" borderId="44" applyBorder="1" xfId="0">
      <alignment wrapText="1"/>
    </xf>
    <xf numFmtId="0" applyNumberFormat="1" fontId="21" applyFont="1" fillId="0" applyFill="1" borderId="51" applyBorder="1" xfId="0">
      <alignment horizontal="left" vertical="top" wrapText="1"/>
    </xf>
    <xf numFmtId="0" applyNumberFormat="1" fontId="0" applyFont="1" fillId="0" applyFill="1" borderId="44" applyBorder="1" xfId="0">
      <alignment vertical="top" wrapText="1"/>
    </xf>
    <xf numFmtId="0" applyNumberFormat="1" fontId="0" applyFont="1" fillId="0" applyFill="1" borderId="51" applyBorder="1" xfId="0">
      <alignment horizontal="left" vertical="top" wrapText="1"/>
    </xf>
    <xf numFmtId="0" applyNumberFormat="1" fontId="0" applyFont="1" fillId="0" applyFill="1" borderId="43" applyBorder="1" xfId="0">
      <alignment vertical="top"/>
    </xf>
    <xf numFmtId="0" applyNumberFormat="1" fontId="0" applyFont="1" fillId="0" applyFill="1" borderId="45" applyBorder="1" xfId="0">
      <alignment vertical="top"/>
    </xf>
    <xf numFmtId="0" applyNumberFormat="1" fontId="0" applyFont="1" fillId="0" applyFill="1" borderId="44" applyBorder="1" xfId="0">
      <alignment wrapText="1"/>
    </xf>
    <xf numFmtId="0" applyNumberFormat="1" fontId="0" applyFont="1" fillId="0" applyFill="1" borderId="44" applyBorder="1" xfId="0">
      <alignment vertical="top" wrapText="1"/>
    </xf>
    <xf numFmtId="0" applyNumberFormat="1" fontId="0" applyFont="1" fillId="0" applyFill="1" borderId="52" applyBorder="1" xfId="0">
      <alignment vertical="top" wrapText="1"/>
    </xf>
    <xf numFmtId="0" applyNumberFormat="1" fontId="0" applyFont="1" fillId="0" applyFill="1" borderId="52" applyBorder="1" xfId="0">
      <alignment wrapText="1"/>
    </xf>
    <xf numFmtId="0" applyNumberFormat="1" fontId="0" applyFont="1" fillId="0" applyFill="1" borderId="53" applyBorder="1" xfId="0">
      <alignment horizontal="left" vertical="top" wrapText="1"/>
    </xf>
    <xf numFmtId="0" applyNumberFormat="1" fontId="0" applyFont="1" fillId="0" applyFill="1" borderId="54" applyBorder="1" xfId="0">
      <alignment vertical="top"/>
    </xf>
    <xf numFmtId="0" applyNumberFormat="1" fontId="23" applyFont="1" fillId="0" applyFill="1" borderId="46" applyBorder="1" xfId="0">
      <alignment horizontal="left" wrapText="1" readingOrder="1"/>
    </xf>
    <xf numFmtId="0" applyNumberFormat="1" fontId="21" applyFont="1" fillId="0" applyFill="1" borderId="55" applyBorder="1" xfId="0">
      <alignment horizontal="left" vertical="top" wrapText="1"/>
    </xf>
    <xf numFmtId="0" applyNumberFormat="1" fontId="20" applyFont="1" fillId="26" applyFill="1" borderId="48" applyBorder="1" xfId="4">
      <alignment horizontal="center"/>
    </xf>
    <xf numFmtId="0" applyNumberFormat="1" fontId="22" applyFont="1" fillId="0" applyFill="1" borderId="40" applyBorder="1" xfId="0">
      <alignment horizontal="center"/>
    </xf>
    <xf numFmtId="0" applyNumberFormat="1" fontId="22" applyFont="1" fillId="0" applyFill="1" borderId="41" applyBorder="1" xfId="0">
      <alignment horizontal="center"/>
    </xf>
    <xf numFmtId="0" applyNumberFormat="1" fontId="20" applyFont="1" fillId="26" applyFill="1" borderId="49" applyBorder="1" xfId="4"/>
    <xf numFmtId="0" applyNumberFormat="1" fontId="20" applyFont="1" fillId="26" applyFill="1" borderId="51" applyBorder="1" xfId="4"/>
    <xf numFmtId="0" applyNumberFormat="1" fontId="0" applyFont="1" fillId="0" applyFill="1" borderId="1" applyBorder="1" xfId="0">
      <alignment vertical="top" wrapText="1"/>
    </xf>
    <xf numFmtId="0" applyNumberFormat="1" fontId="0" applyFont="1" fillId="0" applyFill="1" borderId="13" applyBorder="1" xfId="0">
      <alignment vertical="top" wrapText="1"/>
    </xf>
    <xf numFmtId="0" applyNumberFormat="1" fontId="22" applyFont="1" fillId="0" applyFill="1" borderId="42" applyBorder="1" xfId="0">
      <alignment horizontal="center" wrapText="1"/>
    </xf>
    <xf numFmtId="0" applyNumberFormat="1" fontId="20" applyFont="1" fillId="26" applyFill="1" borderId="50" applyBorder="1" xfId="4">
      <alignment wrapText="1"/>
    </xf>
    <xf numFmtId="0" applyNumberFormat="1" fontId="24" applyFont="1" fillId="0" applyFill="1" borderId="0" applyBorder="1" xfId="0"/>
    <xf numFmtId="0" applyNumberFormat="1" fontId="0" applyFont="1" fillId="0" applyFill="1" borderId="0" applyBorder="1" xfId="0">
      <alignment horizontal="center" vertical="top"/>
    </xf>
    <xf numFmtId="0" applyNumberFormat="1" fontId="0" applyFont="1" fillId="18" applyFill="1" borderId="1" applyBorder="1" xfId="0">
      <alignment vertical="center" wrapText="1"/>
    </xf>
    <xf numFmtId="0" applyNumberFormat="1" fontId="0" applyFont="1" fillId="27" applyFill="1" borderId="1" applyBorder="1" xfId="0">
      <alignment vertical="center" wrapText="1"/>
    </xf>
    <xf numFmtId="0" applyNumberFormat="1" fontId="0" applyFont="1" fillId="9" applyFill="1" borderId="1" applyBorder="1" xfId="0">
      <alignment vertical="center" wrapText="1"/>
    </xf>
    <xf numFmtId="0" applyNumberFormat="1" fontId="0" applyFont="1" fillId="28" applyFill="1" borderId="1" applyBorder="1" xfId="0">
      <alignment vertical="center" wrapText="1"/>
    </xf>
    <xf numFmtId="0" applyNumberFormat="1" fontId="0" applyFont="1" fillId="4" applyFill="1" borderId="1" applyBorder="1" xfId="0">
      <alignment horizontal="center" vertical="center"/>
    </xf>
    <xf numFmtId="0" applyNumberFormat="1" fontId="6" applyFont="1" fillId="4" applyFill="1" borderId="0" applyBorder="1" xfId="0">
      <alignment horizontal="center"/>
    </xf>
    <xf numFmtId="0" applyNumberFormat="1" fontId="0" applyFont="1" fillId="29" applyFill="1" borderId="1" applyBorder="1" xfId="0">
      <alignment vertical="center" wrapText="1"/>
    </xf>
    <xf numFmtId="0" applyNumberFormat="1" fontId="0" applyFont="1" fillId="0" applyFill="1" borderId="1" applyBorder="1" xfId="0">
      <alignment horizontal="center" vertical="top"/>
    </xf>
    <xf numFmtId="0" applyNumberFormat="1" fontId="0" applyFont="1" fillId="4" applyFill="1" borderId="1" applyBorder="1" xfId="0"/>
    <xf numFmtId="0" applyNumberFormat="1" fontId="24" applyFont="1" fillId="4" applyFill="1" borderId="1" applyBorder="1" xfId="0"/>
    <xf numFmtId="0" applyNumberFormat="1" fontId="0" applyFont="1" fillId="4" applyFill="1" borderId="1" applyBorder="1" xfId="0">
      <alignment horizontal="center" vertical="top"/>
    </xf>
    <xf numFmtId="0" applyNumberFormat="1" fontId="0" applyFont="1" fillId="29" applyFill="1" borderId="1" applyBorder="1" xfId="0"/>
    <xf numFmtId="0" applyNumberFormat="1" fontId="0" applyFont="1" fillId="29" applyFill="1" borderId="1" applyBorder="1" xfId="0">
      <alignment horizontal="center" vertical="top"/>
    </xf>
    <xf numFmtId="0" applyNumberFormat="1" fontId="0" applyFont="1" fillId="18" applyFill="1" borderId="1" applyBorder="1" xfId="0">
      <alignment horizontal="center" vertical="center"/>
    </xf>
    <xf numFmtId="0" applyNumberFormat="1" fontId="0" applyFont="1" fillId="18" applyFill="1" borderId="1" applyBorder="1" xfId="0">
      <alignment horizontal="center" vertical="top"/>
    </xf>
    <xf numFmtId="0" applyNumberFormat="1" fontId="0" applyFont="1" fillId="22" applyFill="1" borderId="1" applyBorder="1" xfId="0">
      <alignment vertical="center" wrapText="1"/>
    </xf>
    <xf numFmtId="0" applyNumberFormat="1" fontId="0" applyFont="1" fillId="22" applyFill="1" borderId="1" applyBorder="1" xfId="0">
      <alignment horizontal="center" vertical="center"/>
    </xf>
    <xf numFmtId="0" applyNumberFormat="1" fontId="0" applyFont="1" fillId="22" applyFill="1" borderId="1" applyBorder="1" xfId="0">
      <alignment horizontal="center" vertical="top"/>
    </xf>
    <xf numFmtId="0" applyNumberFormat="1" fontId="0" applyFont="1" fillId="22" applyFill="1" borderId="1" applyBorder="1" xfId="0"/>
    <xf numFmtId="0" applyNumberFormat="1" fontId="0" applyFont="1" fillId="9" applyFill="1" borderId="1" applyBorder="1" xfId="0">
      <alignment horizontal="center" vertical="center"/>
    </xf>
    <xf numFmtId="0" applyNumberFormat="1" fontId="0" applyFont="1" fillId="9" applyFill="1" borderId="1" applyBorder="1" xfId="0">
      <alignment horizontal="center" vertical="top"/>
    </xf>
    <xf numFmtId="0" applyNumberFormat="1" fontId="0" applyFont="1" fillId="30" applyFill="1" borderId="1" applyBorder="1" xfId="0">
      <alignment vertical="center" wrapText="1"/>
    </xf>
    <xf numFmtId="0" applyNumberFormat="1" fontId="0" applyFont="1" fillId="30" applyFill="1" borderId="1" applyBorder="1" xfId="0">
      <alignment horizontal="center" vertical="center"/>
    </xf>
    <xf numFmtId="0" applyNumberFormat="1" fontId="0" applyFont="1" fillId="30" applyFill="1" borderId="1" applyBorder="1" xfId="0">
      <alignment horizontal="center" vertical="top"/>
    </xf>
    <xf numFmtId="0" applyNumberFormat="1" fontId="0" applyFont="1" fillId="30" applyFill="1" borderId="1" applyBorder="1" xfId="0"/>
    <xf numFmtId="0" applyNumberFormat="1" fontId="0" applyFont="1" fillId="27" applyFill="1" borderId="1" applyBorder="1" xfId="0">
      <alignment horizontal="center" vertical="center"/>
    </xf>
    <xf numFmtId="0" applyNumberFormat="1" fontId="0" applyFont="1" fillId="27" applyFill="1" borderId="1" applyBorder="1" xfId="0"/>
    <xf numFmtId="0" applyNumberFormat="1" fontId="0" applyFont="1" fillId="15" applyFill="1" borderId="1" applyBorder="1" xfId="0">
      <alignment vertical="center" wrapText="1"/>
    </xf>
    <xf numFmtId="0" applyNumberFormat="1" fontId="0" applyFont="1" fillId="15" applyFill="1" borderId="1" applyBorder="1" xfId="0">
      <alignment horizontal="center" vertical="center"/>
    </xf>
    <xf numFmtId="0" applyNumberFormat="1" fontId="0" applyFont="1" fillId="15" applyFill="1" borderId="1" applyBorder="1" xfId="0">
      <alignment horizontal="center" vertical="top"/>
    </xf>
    <xf numFmtId="0" applyNumberFormat="1" fontId="0" applyFont="1" fillId="29" applyFill="1" borderId="1" applyBorder="1" xfId="0">
      <alignment horizontal="center" vertical="center"/>
    </xf>
    <xf numFmtId="0" applyNumberFormat="1" fontId="0" applyFont="1" fillId="15" applyFill="1" borderId="1" applyBorder="1" xfId="0">
      <alignment wrapText="1"/>
    </xf>
    <xf numFmtId="0" applyNumberFormat="1" fontId="0" applyFont="1" fillId="28" applyFill="1" borderId="1" applyBorder="1" xfId="0">
      <alignment horizontal="center" vertical="center"/>
    </xf>
    <xf numFmtId="0" applyNumberFormat="1" fontId="0" applyFont="1" fillId="28" applyFill="1" borderId="1" applyBorder="1" xfId="0">
      <alignment horizontal="center" vertical="top"/>
    </xf>
    <xf numFmtId="0" applyNumberFormat="1" fontId="0" applyFont="1" fillId="28" applyFill="1" borderId="1" applyBorder="1" xfId="0"/>
    <xf numFmtId="0" applyNumberFormat="1" fontId="24" applyFont="1" fillId="31" applyFill="1" borderId="1" applyBorder="1" xfId="0"/>
    <xf numFmtId="0" applyNumberFormat="1" fontId="24" applyFont="1" fillId="32" applyFill="1" borderId="1" applyBorder="1" xfId="0"/>
    <xf numFmtId="0" applyNumberFormat="1" fontId="24" applyFont="1" fillId="33" applyFill="1" borderId="1" applyBorder="1" xfId="0"/>
    <xf numFmtId="0" applyNumberFormat="1" fontId="24" applyFont="1" fillId="34" applyFill="1" borderId="1" applyBorder="1" xfId="0"/>
    <xf numFmtId="0" applyNumberFormat="1" fontId="6" applyFont="1" fillId="30" applyFill="1" borderId="1" applyBorder="1" xfId="0">
      <alignment horizontal="left" vertical="center" wrapText="1"/>
    </xf>
    <xf numFmtId="0" applyNumberFormat="1" fontId="6" applyFont="1" fillId="27" applyFill="1" borderId="1" applyBorder="1" xfId="0">
      <alignment horizontal="left" vertical="center" wrapText="1"/>
    </xf>
    <xf numFmtId="0" applyNumberFormat="1" fontId="6" applyFont="1" fillId="29" applyFill="1" borderId="1" applyBorder="1" xfId="0">
      <alignment horizontal="left" vertical="center" wrapText="1"/>
    </xf>
    <xf numFmtId="0" applyNumberFormat="1" fontId="6" applyFont="1" fillId="15" applyFill="1" borderId="1" applyBorder="1" xfId="0">
      <alignment horizontal="left" vertical="center" wrapText="1"/>
    </xf>
    <xf numFmtId="0" applyNumberFormat="1" fontId="6" applyFont="1" fillId="9" applyFill="1" borderId="1" applyBorder="1" xfId="0">
      <alignment horizontal="left" vertical="center" wrapText="1"/>
    </xf>
    <xf numFmtId="0" applyNumberFormat="1" fontId="6" applyFont="1" fillId="28" applyFill="1" borderId="1" applyBorder="1" xfId="0">
      <alignment horizontal="left" vertical="center" wrapText="1"/>
    </xf>
    <xf numFmtId="0" applyNumberFormat="1" fontId="6" applyFont="1" fillId="18" applyFill="1" borderId="1" applyBorder="1" xfId="0">
      <alignment horizontal="left" vertical="center" wrapText="1"/>
    </xf>
    <xf numFmtId="0" applyNumberFormat="1" fontId="6" applyFont="1" fillId="22" applyFill="1" borderId="1" applyBorder="1" xfId="0">
      <alignment horizontal="left" vertical="center" wrapText="1"/>
    </xf>
    <xf numFmtId="0" applyNumberFormat="1" fontId="6" applyFont="1" fillId="15" applyFill="1" borderId="1" applyBorder="1" xfId="0">
      <alignment horizontal="left"/>
    </xf>
    <xf numFmtId="0" applyNumberFormat="1" fontId="6" applyFont="1" fillId="15" applyFill="1" borderId="1" applyBorder="1" xfId="0">
      <alignment horizontal="left" wrapText="1"/>
    </xf>
    <xf numFmtId="0" applyNumberFormat="1" fontId="25" applyFont="1" fillId="33" applyFill="1" borderId="1" applyBorder="1" xfId="0">
      <alignment horizontal="left"/>
    </xf>
    <xf numFmtId="1" applyNumberFormat="1" fontId="0" applyFont="1" fillId="16" applyFill="1" borderId="1" applyBorder="1" xfId="0"/>
    <xf numFmtId="0" applyNumberFormat="1" fontId="0" applyFont="1" fillId="0" applyFill="1" borderId="52" applyBorder="1" xfId="0">
      <alignment vertical="top" wrapText="1"/>
    </xf>
    <xf numFmtId="0" applyNumberFormat="1" fontId="0" applyFont="1" fillId="0" applyFill="1" borderId="43" applyBorder="1" xfId="0"/>
    <xf numFmtId="0" applyNumberFormat="1" fontId="21" applyFont="1" fillId="0" applyFill="1" borderId="51" applyBorder="1" xfId="0">
      <alignment horizontal="left" wrapText="1"/>
    </xf>
    <xf numFmtId="0" applyNumberFormat="1" fontId="0" applyFont="1" fillId="0" applyFill="1" borderId="0" applyBorder="1" xfId="0">
      <alignment vertical="top"/>
    </xf>
    <xf numFmtId="0" applyNumberFormat="1" fontId="15" applyFont="1" fillId="23" applyFill="1" borderId="0" applyBorder="1" xfId="0"/>
    <xf numFmtId="0" applyNumberFormat="1" fontId="26" applyFont="1" fillId="23" applyFill="1" borderId="0" applyBorder="1" xfId="0"/>
    <xf numFmtId="0" applyNumberFormat="1" fontId="27" applyFont="1" fillId="35" applyFill="1" borderId="57" applyBorder="1" xfId="0">
      <alignment horizontal="center" vertical="center"/>
    </xf>
    <xf numFmtId="0" applyNumberFormat="1" fontId="27" applyFont="1" fillId="35" applyFill="1" borderId="58" applyBorder="1" xfId="0">
      <alignment vertical="center"/>
    </xf>
    <xf numFmtId="0" applyNumberFormat="1" fontId="27" applyFont="1" fillId="35" applyFill="1" borderId="58" applyBorder="1" xfId="0">
      <alignment horizontal="center" vertical="center"/>
    </xf>
    <xf numFmtId="0" applyNumberFormat="1" fontId="27" applyFont="1" fillId="36" applyFill="1" borderId="26" applyBorder="1" xfId="0">
      <alignment horizontal="left" vertical="top" wrapText="1"/>
    </xf>
    <xf numFmtId="0" applyNumberFormat="1" fontId="27" applyFont="1" fillId="0" applyFill="1" borderId="33" applyBorder="1" xfId="0">
      <alignment horizontal="center" vertical="center"/>
    </xf>
    <xf numFmtId="0" applyNumberFormat="1" fontId="27" applyFont="1" fillId="0" applyFill="1" borderId="35" applyBorder="1" xfId="0">
      <alignment vertical="center"/>
    </xf>
    <xf numFmtId="0" applyNumberFormat="1" fontId="29" applyFont="1" fillId="0" applyFill="1" borderId="35" applyBorder="1" xfId="0">
      <alignment horizontal="center" vertical="center"/>
    </xf>
    <xf numFmtId="0" applyNumberFormat="1" fontId="27" applyFont="1" fillId="0" applyFill="1" borderId="2" applyBorder="1" xfId="0">
      <alignment horizontal="center" vertical="top"/>
    </xf>
    <xf numFmtId="0" applyNumberFormat="1" fontId="28" applyFont="1" fillId="36" applyFill="1" borderId="26" applyBorder="1" xfId="0" quotePrefix="1">
      <alignment horizontal="left" vertical="top" wrapText="1"/>
    </xf>
    <xf numFmtId="1" applyNumberFormat="1" fontId="0" applyFont="1" fillId="3" applyFill="1" borderId="1" applyBorder="1" xfId="0"/>
    <xf numFmtId="0" applyNumberFormat="1" fontId="0" applyFont="1" fillId="3" applyFill="1" borderId="1" applyBorder="1" xfId="0"/>
    <xf numFmtId="9" applyNumberFormat="1" fontId="0" applyFont="1" fillId="3" applyFill="1" borderId="1" applyBorder="1" xfId="0"/>
    <xf numFmtId="9" applyNumberFormat="1" fontId="0" applyFont="1" fillId="3" applyFill="1" borderId="1" applyBorder="1" xfId="0">
      <alignment horizontal="right"/>
    </xf>
    <xf numFmtId="0" applyNumberFormat="1" fontId="0" applyFont="1" fillId="3" applyFill="1" borderId="1" applyBorder="1" xfId="0">
      <alignment horizontal="center" vertical="center"/>
    </xf>
    <xf numFmtId="0" applyNumberFormat="1" fontId="0" applyFont="1" fillId="9" applyFill="1" borderId="1" applyBorder="1" xfId="0">
      <alignment horizontal="center" vertical="center" wrapText="1"/>
    </xf>
    <xf numFmtId="0" applyNumberFormat="1" fontId="6" applyFont="1" fillId="12" applyFill="1" borderId="1" applyBorder="1" xfId="0">
      <alignment horizontal="center"/>
    </xf>
    <xf numFmtId="1" applyNumberFormat="1" fontId="6" applyFont="1" fillId="12" applyFill="1" borderId="1" applyBorder="1" xfId="0">
      <alignment horizontal="center"/>
    </xf>
    <xf numFmtId="0" applyNumberFormat="1" fontId="31" applyFont="1" fillId="21" applyFill="1" borderId="1" applyBorder="1" xfId="0">
      <alignment horizontal="center" vertical="center" wrapText="1"/>
    </xf>
    <xf numFmtId="0" applyNumberFormat="1" fontId="31" applyFont="1" fillId="21" applyFill="1" borderId="1" applyBorder="1" xfId="0">
      <alignment vertical="center" wrapText="1"/>
    </xf>
    <xf numFmtId="0" applyNumberFormat="1" fontId="1" applyFont="1" fillId="8" applyFill="1" borderId="1" applyBorder="1" xfId="0">
      <alignment vertical="center"/>
    </xf>
    <xf numFmtId="0" applyNumberFormat="1" fontId="1" applyFont="1" fillId="8" applyFill="1" borderId="1" applyBorder="1" xfId="0">
      <alignment horizontal="center" vertical="center" wrapText="1"/>
    </xf>
    <xf numFmtId="0" applyNumberFormat="1" fontId="32" applyFont="1" fillId="8" applyFill="1" borderId="1" applyBorder="1" xfId="0">
      <alignment vertical="top" wrapText="1"/>
    </xf>
    <xf numFmtId="1" applyNumberFormat="1" fontId="0" applyFont="1" fillId="38" applyFill="1" borderId="1" applyBorder="1" xfId="0"/>
    <xf numFmtId="0" applyNumberFormat="1" fontId="0" applyFont="1" fillId="38" applyFill="1" borderId="0" applyBorder="1" xfId="0"/>
    <xf numFmtId="0" applyNumberFormat="1" fontId="0" applyFont="1" fillId="0" applyFill="1" borderId="0" applyBorder="1" xfId="0">
      <alignment horizontal="left" wrapText="1"/>
    </xf>
    <xf numFmtId="0" applyNumberFormat="1" fontId="0" applyFont="1" fillId="2" applyFill="1" borderId="1" applyBorder="1" xfId="0">
      <alignment vertical="top" wrapText="1"/>
    </xf>
    <xf numFmtId="0" applyNumberFormat="1" fontId="0" applyFont="1" fillId="0" applyFill="1" borderId="0" applyBorder="1" xfId="0">
      <alignment vertical="top" wrapText="1"/>
    </xf>
    <xf numFmtId="0" applyNumberFormat="1" fontId="15" applyFont="1" fillId="39" applyFill="1" borderId="0" applyBorder="1" xfId="0">
      <alignment horizontal="center"/>
    </xf>
    <xf numFmtId="0" applyNumberFormat="1" fontId="34" applyFont="1" fillId="37" applyFill="1" borderId="59" applyBorder="1" xfId="0">
      <alignment vertical="top"/>
    </xf>
    <xf numFmtId="0" applyNumberFormat="1" fontId="34" applyFont="1" fillId="37" applyFill="1" borderId="60" applyBorder="1" xfId="0">
      <alignment horizontal="right" vertical="top" wrapText="1"/>
    </xf>
    <xf numFmtId="0" applyNumberFormat="1" fontId="34" applyFont="1" fillId="37" applyFill="1" borderId="61" applyBorder="1" xfId="0">
      <alignment horizontal="right" vertical="top" wrapText="1"/>
    </xf>
    <xf numFmtId="0" applyNumberFormat="1" fontId="35" applyFont="1" fillId="37" applyFill="1" borderId="62" applyBorder="1" xfId="0">
      <alignment vertical="top"/>
    </xf>
    <xf numFmtId="0" applyNumberFormat="1" fontId="35" applyFont="1" fillId="37" applyFill="1" borderId="63" applyBorder="1" xfId="0">
      <alignment vertical="top"/>
    </xf>
    <xf numFmtId="0" applyNumberFormat="1" fontId="35" applyFont="1" fillId="37" applyFill="1" borderId="64" applyBorder="1" xfId="0">
      <alignment vertical="top"/>
    </xf>
    <xf numFmtId="0" applyNumberFormat="1" fontId="35" applyFont="1" fillId="37" applyFill="1" borderId="65" applyBorder="1" xfId="0">
      <alignment vertical="top"/>
    </xf>
    <xf numFmtId="0" applyNumberFormat="1" fontId="35" applyFont="1" fillId="37" applyFill="1" borderId="15" applyBorder="1" xfId="0">
      <alignment vertical="top"/>
    </xf>
    <xf numFmtId="0" applyNumberFormat="1" fontId="35" applyFont="1" fillId="37" applyFill="1" borderId="66" applyBorder="1" xfId="0">
      <alignment vertical="top"/>
    </xf>
    <xf numFmtId="0" applyNumberFormat="1" fontId="35" applyFont="1" fillId="37" applyFill="1" borderId="67" applyBorder="1" xfId="0">
      <alignment vertical="top"/>
    </xf>
    <xf numFmtId="0" applyNumberFormat="1" fontId="35" applyFont="1" fillId="37" applyFill="1" borderId="36" applyBorder="1" xfId="0">
      <alignment vertical="top"/>
    </xf>
    <xf numFmtId="0" applyNumberFormat="1" fontId="35" applyFont="1" fillId="37" applyFill="1" borderId="68" applyBorder="1" xfId="0">
      <alignment vertical="top"/>
    </xf>
    <xf numFmtId="0" applyNumberFormat="1" fontId="0" applyFont="1" fillId="13" applyFill="1" borderId="18" applyBorder="1" xfId="0"/>
    <xf numFmtId="0" applyNumberFormat="1" fontId="0" applyFont="1" fillId="13" applyFill="1" borderId="19" applyBorder="1" xfId="0"/>
    <xf numFmtId="0" applyNumberFormat="1" fontId="0" applyFont="1" fillId="13" applyFill="1" borderId="16" applyBorder="1" xfId="0"/>
    <xf numFmtId="0" applyNumberFormat="1" fontId="0" applyFont="1" fillId="13" applyFill="1" borderId="21" applyBorder="1" xfId="0"/>
    <xf numFmtId="0" applyNumberFormat="1" fontId="0" applyFont="1" fillId="13" applyFill="1" borderId="22" applyBorder="1" xfId="0"/>
    <xf numFmtId="0" applyNumberFormat="1" fontId="0" applyFont="1" fillId="13" applyFill="1" borderId="17" applyBorder="1" xfId="0"/>
    <xf numFmtId="0" applyNumberFormat="1" fontId="34" applyFont="1" fillId="21" applyFill="1" borderId="10" applyBorder="1" xfId="0">
      <alignment horizontal="center" vertical="top"/>
    </xf>
    <xf numFmtId="0" applyNumberFormat="1" fontId="34" applyFont="1" fillId="21" applyFill="1" borderId="11" applyBorder="1" xfId="0">
      <alignment horizontal="center" vertical="top"/>
    </xf>
    <xf numFmtId="0" applyNumberFormat="1" fontId="34" applyFont="1" fillId="21" applyFill="1" borderId="12" applyBorder="1" xfId="0">
      <alignment horizontal="center" vertical="top"/>
    </xf>
    <xf numFmtId="0" applyNumberFormat="1" fontId="36" applyFont="1" fillId="4" applyFill="1" borderId="38" applyBorder="1" xfId="0" quotePrefix="1">
      <alignment vertical="top"/>
    </xf>
    <xf numFmtId="0" applyNumberFormat="1" fontId="2" applyFont="1" fillId="30" applyFill="1" borderId="57" applyBorder="1" xfId="0" quotePrefix="1">
      <alignment vertical="top"/>
    </xf>
    <xf numFmtId="1" applyNumberFormat="1" fontId="30" applyFont="1" fillId="30" applyFill="1" borderId="69" applyBorder="1" xfId="0">
      <alignment horizontal="center" vertical="center"/>
    </xf>
    <xf numFmtId="1" applyNumberFormat="1" fontId="30" applyFont="1" fillId="30" applyFill="1" borderId="58" applyBorder="1" xfId="0">
      <alignment horizontal="center" vertical="center"/>
    </xf>
    <xf numFmtId="0" applyNumberFormat="1" fontId="1" applyFont="1" fillId="17" applyFill="1" borderId="2" applyBorder="1" xfId="0" quotePrefix="1">
      <alignment horizontal="left" vertical="top" indent="4"/>
    </xf>
    <xf numFmtId="1" applyNumberFormat="1" fontId="32" applyFont="1" fillId="17" applyFill="1" borderId="1" applyBorder="1" xfId="0">
      <alignment horizontal="center" vertical="center"/>
    </xf>
    <xf numFmtId="1" applyNumberFormat="1" fontId="32" applyFont="1" fillId="17" applyFill="1" borderId="26" applyBorder="1" xfId="0">
      <alignment horizontal="center" vertical="center"/>
    </xf>
    <xf numFmtId="1" applyNumberFormat="1" fontId="32" applyFont="1" fillId="17" applyFill="1" borderId="1" applyBorder="1" xfId="0" quotePrefix="1">
      <alignment horizontal="center" vertical="center"/>
    </xf>
    <xf numFmtId="1" applyNumberFormat="1" fontId="32" applyFont="1" fillId="17" applyFill="1" borderId="26" applyBorder="1" xfId="0" quotePrefix="1">
      <alignment horizontal="center" vertical="center"/>
    </xf>
    <xf numFmtId="0" applyNumberFormat="1" fontId="1" applyFont="1" fillId="17" applyFill="1" borderId="33" applyBorder="1" xfId="0" quotePrefix="1">
      <alignment horizontal="left" vertical="top" indent="4"/>
    </xf>
    <xf numFmtId="1" applyNumberFormat="1" fontId="32" applyFont="1" fillId="17" applyFill="1" borderId="34" applyBorder="1" xfId="0">
      <alignment horizontal="center" vertical="center"/>
    </xf>
    <xf numFmtId="1" applyNumberFormat="1" fontId="32" applyFont="1" fillId="17" applyFill="1" borderId="34" applyBorder="1" xfId="0" quotePrefix="1">
      <alignment horizontal="center" vertical="center"/>
    </xf>
    <xf numFmtId="1" applyNumberFormat="1" fontId="32" applyFont="1" fillId="17" applyFill="1" borderId="35" applyBorder="1" xfId="0" quotePrefix="1">
      <alignment horizontal="center" vertical="center"/>
    </xf>
    <xf numFmtId="0" applyNumberFormat="1" fontId="2" applyFont="1" fillId="19" applyFill="1" borderId="57" applyBorder="1" xfId="0" quotePrefix="1">
      <alignment vertical="top"/>
    </xf>
    <xf numFmtId="1" applyNumberFormat="1" fontId="0" applyFont="1" fillId="19" applyFill="1" borderId="69" applyBorder="1" xfId="0">
      <alignment horizontal="center" vertical="center"/>
    </xf>
    <xf numFmtId="1" applyNumberFormat="1" fontId="0" applyFont="1" fillId="19" applyFill="1" borderId="58" applyBorder="1" xfId="0">
      <alignment horizontal="center" vertical="center"/>
    </xf>
    <xf numFmtId="0" applyNumberFormat="1" fontId="1" applyFont="1" fillId="18" applyFill="1" borderId="2" applyBorder="1" xfId="0" quotePrefix="1">
      <alignment horizontal="left" vertical="top" indent="4"/>
    </xf>
    <xf numFmtId="1" applyNumberFormat="1" fontId="32" applyFont="1" fillId="18" applyFill="1" borderId="1" applyBorder="1" xfId="0">
      <alignment horizontal="center" vertical="center"/>
    </xf>
    <xf numFmtId="1" applyNumberFormat="1" fontId="32" applyFont="1" fillId="18" applyFill="1" borderId="26" applyBorder="1" xfId="0">
      <alignment horizontal="center" vertical="center"/>
    </xf>
    <xf numFmtId="1" applyNumberFormat="1" fontId="32" applyFont="1" fillId="18" applyFill="1" borderId="1" applyBorder="1" xfId="0" quotePrefix="1">
      <alignment horizontal="center" vertical="center"/>
    </xf>
    <xf numFmtId="1" applyNumberFormat="1" fontId="32" applyFont="1" fillId="18" applyFill="1" borderId="26" applyBorder="1" xfId="0" quotePrefix="1">
      <alignment horizontal="center" vertical="center"/>
    </xf>
    <xf numFmtId="0" applyNumberFormat="1" fontId="1" applyFont="1" fillId="18" applyFill="1" borderId="33" applyBorder="1" xfId="0" quotePrefix="1">
      <alignment horizontal="left" vertical="top" indent="4"/>
    </xf>
    <xf numFmtId="1" applyNumberFormat="1" fontId="32" applyFont="1" fillId="18" applyFill="1" borderId="34" applyBorder="1" xfId="0">
      <alignment horizontal="center" vertical="center"/>
    </xf>
    <xf numFmtId="1" applyNumberFormat="1" fontId="32" applyFont="1" fillId="18" applyFill="1" borderId="35" applyBorder="1" xfId="0">
      <alignment horizontal="center" vertical="center"/>
    </xf>
    <xf numFmtId="1" applyNumberFormat="1" fontId="0" applyFont="1" fillId="30" applyFill="1" borderId="69" applyBorder="1" xfId="0">
      <alignment horizontal="center" vertical="center"/>
    </xf>
    <xf numFmtId="1" applyNumberFormat="1" fontId="0" applyFont="1" fillId="30" applyFill="1" borderId="58" applyBorder="1" xfId="0">
      <alignment horizontal="center" vertical="center"/>
    </xf>
    <xf numFmtId="1" applyNumberFormat="1" fontId="0" applyFont="1" fillId="19" applyFill="1" borderId="69" applyBorder="1" xfId="0">
      <alignment horizontal="center" vertical="center"/>
    </xf>
    <xf numFmtId="1" applyNumberFormat="1" fontId="0" applyFont="1" fillId="19" applyFill="1" borderId="58" applyBorder="1" xfId="0">
      <alignment horizontal="center" vertical="center"/>
    </xf>
    <xf numFmtId="0" applyNumberFormat="1" fontId="36" applyFont="1" fillId="4" applyFill="1" borderId="57" applyBorder="1" xfId="0" quotePrefix="1">
      <alignment vertical="top"/>
    </xf>
    <xf numFmtId="0" applyNumberFormat="1" fontId="36" applyFont="1" fillId="4" applyFill="1" borderId="69" applyBorder="1" xfId="0" quotePrefix="1">
      <alignment vertical="top"/>
    </xf>
    <xf numFmtId="0" applyNumberFormat="1" fontId="36" applyFont="1" fillId="4" applyFill="1" borderId="58" applyBorder="1" xfId="0" quotePrefix="1">
      <alignment vertical="top"/>
    </xf>
    <xf numFmtId="0" applyNumberFormat="1" fontId="36" applyFont="1" fillId="4" applyFill="1" borderId="10" applyBorder="1" xfId="0" quotePrefix="1">
      <alignment vertical="top"/>
    </xf>
    <xf numFmtId="0" applyNumberFormat="1" fontId="36" applyFont="1" fillId="4" applyFill="1" borderId="11" applyBorder="1" xfId="0" quotePrefix="1">
      <alignment vertical="top"/>
    </xf>
    <xf numFmtId="0" applyNumberFormat="1" fontId="36" applyFont="1" fillId="4" applyFill="1" borderId="12" applyBorder="1" xfId="0" quotePrefix="1">
      <alignment vertical="top"/>
    </xf>
    <xf numFmtId="1" applyNumberFormat="1" fontId="30" applyFont="1" fillId="19" applyFill="1" borderId="69" applyBorder="1" xfId="0">
      <alignment horizontal="center" vertical="center"/>
    </xf>
    <xf numFmtId="1" applyNumberFormat="1" fontId="30" applyFont="1" fillId="19" applyFill="1" borderId="58" applyBorder="1" xfId="0">
      <alignment horizontal="center" vertical="center"/>
    </xf>
    <xf numFmtId="0" applyNumberFormat="1" fontId="1" applyFont="1" fillId="17" applyFill="1" borderId="27" applyBorder="1" xfId="0" quotePrefix="1">
      <alignment horizontal="left" vertical="top" indent="4"/>
    </xf>
    <xf numFmtId="1" applyNumberFormat="1" fontId="32" applyFont="1" fillId="17" applyFill="1" borderId="13" applyBorder="1" xfId="0">
      <alignment horizontal="center" vertical="center"/>
    </xf>
    <xf numFmtId="1" applyNumberFormat="1" fontId="32" applyFont="1" fillId="17" applyFill="1" borderId="13" applyBorder="1" xfId="0" quotePrefix="1">
      <alignment horizontal="center" vertical="center"/>
    </xf>
    <xf numFmtId="1" applyNumberFormat="1" fontId="32" applyFont="1" fillId="17" applyFill="1" borderId="28" applyBorder="1" xfId="0" quotePrefix="1">
      <alignment horizontal="center" vertical="center"/>
    </xf>
    <xf numFmtId="1" applyNumberFormat="1" fontId="32" applyFont="1" fillId="17" applyFill="1" borderId="35" applyBorder="1" xfId="0">
      <alignment horizontal="center" vertical="center"/>
    </xf>
    <xf numFmtId="0" applyNumberFormat="1" fontId="2" applyFont="1" fillId="19" applyFill="1" borderId="57" applyBorder="1" xfId="0" quotePrefix="1">
      <alignment vertical="top" wrapText="1"/>
    </xf>
    <xf numFmtId="0" applyNumberFormat="1" fontId="2" applyFont="1" fillId="30" applyFill="1" borderId="57" applyBorder="1" xfId="0" quotePrefix="1">
      <alignment vertical="top" wrapText="1"/>
    </xf>
    <xf numFmtId="0" applyNumberFormat="1" fontId="15" applyFont="1" fillId="25" applyFill="1" borderId="0" applyBorder="1" xfId="0">
      <alignment horizontal="center"/>
    </xf>
    <xf numFmtId="0" applyNumberFormat="1" fontId="1" applyFont="1" fillId="17" applyFill="1" borderId="70" applyBorder="1" xfId="0" quotePrefix="1">
      <alignment horizontal="left" vertical="top" indent="4"/>
    </xf>
    <xf numFmtId="1" applyNumberFormat="1" fontId="32" applyFont="1" fillId="17" applyFill="1" borderId="71" applyBorder="1" xfId="0">
      <alignment horizontal="center" vertical="center"/>
    </xf>
    <xf numFmtId="1" applyNumberFormat="1" fontId="32" applyFont="1" fillId="17" applyFill="1" borderId="71" applyBorder="1" xfId="0" quotePrefix="1">
      <alignment horizontal="center" vertical="center"/>
    </xf>
    <xf numFmtId="1" applyNumberFormat="1" fontId="32" applyFont="1" fillId="17" applyFill="1" borderId="72" applyBorder="1" xfId="0" quotePrefix="1">
      <alignment horizontal="center" vertical="center"/>
    </xf>
    <xf numFmtId="0" applyNumberFormat="1" fontId="1" applyFont="1" fillId="17" applyFill="1" borderId="73" applyBorder="1" xfId="0" quotePrefix="1">
      <alignment horizontal="left" vertical="top" indent="4"/>
    </xf>
    <xf numFmtId="1" applyNumberFormat="1" fontId="32" applyFont="1" fillId="17" applyFill="1" borderId="38" applyBorder="1" xfId="0">
      <alignment horizontal="center" vertical="center"/>
    </xf>
    <xf numFmtId="1" applyNumberFormat="1" fontId="32" applyFont="1" fillId="17" applyFill="1" borderId="38" applyBorder="1" xfId="0" quotePrefix="1">
      <alignment horizontal="center" vertical="center"/>
    </xf>
    <xf numFmtId="1" applyNumberFormat="1" fontId="32" applyFont="1" fillId="17" applyFill="1" borderId="74" applyBorder="1" xfId="0" quotePrefix="1">
      <alignment horizontal="center" vertical="center"/>
    </xf>
    <xf numFmtId="0" applyNumberFormat="1" fontId="1" applyFont="1" fillId="18" applyFill="1" borderId="73" applyBorder="1" xfId="0" quotePrefix="1">
      <alignment horizontal="left" vertical="top" indent="4"/>
    </xf>
    <xf numFmtId="1" applyNumberFormat="1" fontId="32" applyFont="1" fillId="18" applyFill="1" borderId="38" applyBorder="1" xfId="0">
      <alignment horizontal="center" vertical="center"/>
    </xf>
    <xf numFmtId="0" applyNumberFormat="1" fontId="2" applyFont="1" fillId="19" applyFill="1" borderId="75" applyBorder="1" xfId="0" quotePrefix="1">
      <alignment vertical="top"/>
    </xf>
    <xf numFmtId="1" applyNumberFormat="1" fontId="0" applyFont="1" fillId="19" applyFill="1" borderId="76" applyBorder="1" xfId="0">
      <alignment horizontal="center" vertical="center"/>
    </xf>
    <xf numFmtId="1" applyNumberFormat="1" fontId="0" applyFont="1" fillId="19" applyFill="1" borderId="77" applyBorder="1" xfId="0">
      <alignment horizontal="center" vertical="center"/>
    </xf>
    <xf numFmtId="0" applyNumberFormat="1" fontId="1" applyFont="1" fillId="17" applyFill="1" borderId="1" applyBorder="1" xfId="0" quotePrefix="1">
      <alignment horizontal="left" vertical="top" indent="4"/>
    </xf>
    <xf numFmtId="0" applyNumberFormat="1" fontId="18" applyFont="1" fillId="0" applyFill="1" borderId="0" applyBorder="1" xfId="0"/>
    <xf numFmtId="0" applyNumberFormat="1" fontId="33" applyFont="1" fillId="0" applyFill="1" borderId="0" applyBorder="1" xfId="0"/>
    <xf numFmtId="1" applyNumberFormat="1" fontId="32" applyFont="1" fillId="17" applyFill="1" borderId="26" applyBorder="1" xfId="0">
      <alignment horizontal="center" vertical="center" wrapText="1"/>
    </xf>
    <xf numFmtId="1" applyNumberFormat="1" fontId="32" applyFont="1" fillId="17" applyFill="1" borderId="35" applyBorder="1" xfId="0" quotePrefix="1">
      <alignment horizontal="center" vertical="center" wrapText="1"/>
    </xf>
    <xf numFmtId="1" applyNumberFormat="1" fontId="32" applyFont="1" fillId="18" applyFill="1" borderId="35" applyBorder="1" xfId="0">
      <alignment horizontal="center" vertical="center" wrapText="1"/>
    </xf>
    <xf numFmtId="1" applyNumberFormat="1" fontId="32" applyFont="1" fillId="18" applyFill="1" borderId="74" applyBorder="1" xfId="0">
      <alignment horizontal="center" vertical="center" wrapText="1"/>
    </xf>
    <xf numFmtId="0" applyNumberFormat="1" fontId="37" applyFont="1" fillId="8" applyFill="1" borderId="1" applyBorder="1" xfId="0">
      <alignment horizontal="center"/>
    </xf>
    <xf numFmtId="0" applyNumberFormat="1" fontId="38" applyFont="1" fillId="8" applyFill="1" borderId="0" applyBorder="1" xfId="0"/>
    <xf numFmtId="0" applyNumberFormat="1" fontId="0" applyFont="1" fillId="2" applyFill="1" borderId="13" applyBorder="1" xfId="0">
      <alignment horizontal="center" vertical="center" wrapText="1"/>
    </xf>
    <xf numFmtId="0" applyNumberFormat="1" fontId="6" applyFont="1" fillId="13" applyFill="1" borderId="1" applyBorder="1" xfId="0">
      <alignment horizontal="left" vertical="center" wrapText="1"/>
    </xf>
    <xf numFmtId="0" applyNumberFormat="1" fontId="0" applyFont="1" fillId="13" applyFill="1" borderId="1" applyBorder="1" xfId="0">
      <alignment vertical="center" wrapText="1"/>
    </xf>
    <xf numFmtId="0" applyNumberFormat="1" fontId="0" applyFont="1" fillId="13" applyFill="1" borderId="1" applyBorder="1" xfId="0">
      <alignment horizontal="center" vertical="center"/>
    </xf>
    <xf numFmtId="0" applyNumberFormat="1" fontId="0" applyFont="1" fillId="13" applyFill="1" borderId="1" applyBorder="1" xfId="0">
      <alignment horizontal="center" vertical="top"/>
    </xf>
    <xf numFmtId="0" applyNumberFormat="1" fontId="24" applyFont="1" fillId="41" applyFill="1" borderId="1" applyBorder="1" xfId="0"/>
    <xf numFmtId="0" applyNumberFormat="1" fontId="24" applyFont="1" fillId="42" applyFill="1" borderId="1" applyBorder="1" xfId="0"/>
    <xf numFmtId="0" applyNumberFormat="1" fontId="6" applyFont="1" fillId="10" applyFill="1" borderId="1" applyBorder="1" xfId="0">
      <alignment horizontal="left" vertical="center" wrapText="1"/>
    </xf>
    <xf numFmtId="0" applyNumberFormat="1" fontId="0" applyFont="1" fillId="10" applyFill="1" borderId="1" applyBorder="1" xfId="0">
      <alignment vertical="center" wrapText="1"/>
    </xf>
    <xf numFmtId="0" applyNumberFormat="1" fontId="0" applyFont="1" fillId="10" applyFill="1" borderId="1" applyBorder="1" xfId="0">
      <alignment horizontal="center" vertical="center"/>
    </xf>
    <xf numFmtId="0" applyNumberFormat="1" fontId="0" applyFont="1" fillId="10" applyFill="1" borderId="1" applyBorder="1" xfId="0">
      <alignment horizontal="center" vertical="top"/>
    </xf>
    <xf numFmtId="0" applyNumberFormat="1" fontId="6" applyFont="1" fillId="19" applyFill="1" borderId="1" applyBorder="1" xfId="0">
      <alignment horizontal="left" vertical="center" wrapText="1"/>
    </xf>
    <xf numFmtId="0" applyNumberFormat="1" fontId="0" applyFont="1" fillId="19" applyFill="1" borderId="1" applyBorder="1" xfId="0">
      <alignment vertical="center" wrapText="1"/>
    </xf>
    <xf numFmtId="0" applyNumberFormat="1" fontId="0" applyFont="1" fillId="19" applyFill="1" borderId="1" applyBorder="1" xfId="0">
      <alignment horizontal="center" vertical="center"/>
    </xf>
    <xf numFmtId="0" applyNumberFormat="1" fontId="0" applyFont="1" fillId="19" applyFill="1" borderId="1" applyBorder="1" xfId="0">
      <alignment horizontal="center" vertical="top"/>
    </xf>
    <xf numFmtId="0" applyNumberFormat="1" fontId="0" applyFont="1" fillId="3" applyFill="1" borderId="0" applyBorder="1" xfId="0"/>
    <xf numFmtId="0" applyNumberFormat="1" fontId="0" applyFont="1" fillId="3" applyFill="1" borderId="22" applyBorder="1" xfId="0"/>
    <xf numFmtId="0" applyNumberFormat="1" fontId="1" applyFont="1" fillId="0" applyFill="1" borderId="1" applyBorder="1" xfId="0">
      <alignment wrapText="1"/>
    </xf>
    <xf numFmtId="0" applyNumberFormat="1" fontId="0" applyFont="1" fillId="8" applyFill="1" borderId="1" applyBorder="1" xfId="0"/>
    <xf numFmtId="0" applyNumberFormat="1" fontId="0" applyFont="1" fillId="2" applyFill="1" borderId="8" applyBorder="1" xfId="0"/>
    <xf numFmtId="0" applyNumberFormat="1" fontId="0" applyFont="1" fillId="0" applyFill="1" borderId="8" applyBorder="1" xfId="0"/>
    <xf numFmtId="0" applyNumberFormat="1" fontId="0" applyFont="1" fillId="18" applyFill="1" borderId="13" applyBorder="1" xfId="0"/>
    <xf numFmtId="0" applyNumberFormat="1" fontId="0" applyFont="1" fillId="13" applyFill="1" borderId="13" applyBorder="1" xfId="0"/>
    <xf numFmtId="0" applyNumberFormat="1" fontId="0" applyFont="1" fillId="16" applyFill="1" borderId="13" applyBorder="1" xfId="0"/>
    <xf numFmtId="0" applyNumberFormat="1" fontId="0" applyFont="1" fillId="17" applyFill="1" borderId="13" applyBorder="1" xfId="0"/>
    <xf numFmtId="0" applyNumberFormat="1" fontId="0" applyFont="1" fillId="10" applyFill="1" borderId="13" applyBorder="1" xfId="0"/>
    <xf numFmtId="0" applyNumberFormat="1" fontId="0" applyFont="1" fillId="19" applyFill="1" borderId="13" applyBorder="1" xfId="0"/>
    <xf numFmtId="0" applyNumberFormat="1" fontId="0" applyFont="1" fillId="11" applyFill="1" borderId="13" applyBorder="1" xfId="0"/>
    <xf numFmtId="0" applyNumberFormat="1" fontId="0" applyFont="1" fillId="2" applyFill="1" borderId="13" applyBorder="1" xfId="0"/>
    <xf numFmtId="0" applyNumberFormat="1" fontId="0" applyFont="1" fillId="0" applyFill="1" borderId="0" applyBorder="1" xfId="0"/>
    <xf numFmtId="0" applyNumberFormat="1" fontId="0" applyFont="1" fillId="17" applyFill="1" borderId="8" applyBorder="1" xfId="0"/>
    <xf numFmtId="0" applyNumberFormat="1" fontId="0" applyFont="1" fillId="8" applyFill="1" borderId="8" applyBorder="1" xfId="0"/>
    <xf numFmtId="0" applyNumberFormat="1" fontId="0" applyFont="1" fillId="9" applyFill="1" borderId="9" applyBorder="1" xfId="0"/>
    <xf numFmtId="0" applyNumberFormat="1" fontId="0" applyFont="1" fillId="0" applyFill="1" borderId="9" applyBorder="1" xfId="0"/>
    <xf numFmtId="0" applyNumberFormat="1" fontId="0" applyFont="1" fillId="14" applyFill="1" borderId="13" applyBorder="1" xfId="0"/>
    <xf numFmtId="0" applyNumberFormat="1" fontId="0" applyFont="1" fillId="9" applyFill="1" borderId="29" applyBorder="1" xfId="0"/>
    <xf numFmtId="0" applyNumberFormat="1" fontId="0" applyFont="1" fillId="9" applyFill="1" borderId="8" applyBorder="1" xfId="0"/>
    <xf numFmtId="0" applyNumberFormat="1" fontId="0" applyFont="1" fillId="9" applyFill="1" borderId="37" applyBorder="1" xfId="0"/>
    <xf numFmtId="0" applyNumberFormat="1" fontId="0" applyFont="1" fillId="2" applyFill="1" borderId="9" applyBorder="1" xfId="0"/>
    <xf numFmtId="0" applyNumberFormat="1" fontId="0" applyFont="1" fillId="15" applyFill="1" borderId="13" applyBorder="1" xfId="0"/>
    <xf numFmtId="0" applyNumberFormat="1" fontId="0" applyFont="1" fillId="2" applyFill="1" borderId="29" applyBorder="1" xfId="0"/>
    <xf numFmtId="0" applyNumberFormat="1" fontId="0" applyFont="1" fillId="2" applyFill="1" borderId="37" applyBorder="1" xfId="0"/>
    <xf numFmtId="0" applyNumberFormat="1" fontId="38" applyFont="1" fillId="8" applyFill="1" borderId="1" applyBorder="1" xfId="0">
      <alignment vertical="top" wrapText="1"/>
    </xf>
    <xf numFmtId="0" applyNumberFormat="1" fontId="38" applyFont="1" fillId="13" applyFill="1" borderId="1" applyBorder="1" xfId="0">
      <alignment vertical="top" wrapText="1"/>
    </xf>
    <xf numFmtId="0" applyNumberFormat="1" fontId="38" applyFont="1" fillId="13" applyFill="1" borderId="1" applyBorder="1" xfId="0">
      <alignment vertical="top"/>
    </xf>
    <xf numFmtId="0" applyNumberFormat="1" fontId="38" applyFont="1" fillId="13" applyFill="1" borderId="1" applyBorder="1" xfId="0">
      <alignment horizontal="center"/>
    </xf>
    <xf numFmtId="0" applyNumberFormat="1" fontId="38" applyFont="1" fillId="8" applyFill="1" borderId="1" applyBorder="1" xfId="0">
      <alignment horizontal="center"/>
    </xf>
    <xf numFmtId="0" applyNumberFormat="1" fontId="0" applyFont="1" fillId="13" applyFill="1" borderId="0" applyBorder="1" xfId="0"/>
    <xf numFmtId="0" applyNumberFormat="1" fontId="38" applyFont="1" fillId="8" applyFill="1" borderId="1" applyBorder="1" xfId="0">
      <alignment horizontal="center" wrapText="1"/>
    </xf>
    <xf numFmtId="0" applyNumberFormat="1" fontId="38" applyFont="1" fillId="13" applyFill="1" borderId="1" applyBorder="1" xfId="0">
      <alignment horizontal="left" vertical="top" wrapText="1"/>
    </xf>
    <xf numFmtId="0" applyNumberFormat="1" fontId="0" applyFont="1" fillId="27" applyFill="1" borderId="1" applyBorder="1" xfId="0">
      <alignment horizontal="center" vertical="center"/>
    </xf>
    <xf numFmtId="0" applyNumberFormat="1" fontId="0" applyFont="1" fillId="29" applyFill="1" borderId="1" applyBorder="1" xfId="0">
      <alignment horizontal="center" vertical="center"/>
    </xf>
    <xf numFmtId="0" applyNumberFormat="1" fontId="0" applyFont="1" fillId="15" applyFill="1" borderId="1" applyBorder="1" xfId="0">
      <alignment horizontal="center" vertical="center" wrapText="1"/>
    </xf>
    <xf numFmtId="0" applyNumberFormat="1" fontId="0" applyFont="1" fillId="28" applyFill="1" borderId="1" applyBorder="1" xfId="0">
      <alignment horizontal="center" vertical="center"/>
    </xf>
    <xf numFmtId="0" applyNumberFormat="1" fontId="0" applyFont="1" fillId="22" applyFill="1" borderId="1" applyBorder="1" xfId="0">
      <alignment horizontal="center" vertical="center"/>
    </xf>
    <xf numFmtId="0" applyNumberFormat="1" fontId="39" applyFont="1" fillId="23" applyFill="1" borderId="1" applyBorder="1" xfId="0">
      <alignment horizontal="center" vertical="center" wrapText="1"/>
    </xf>
    <xf numFmtId="0" applyNumberFormat="1" fontId="39" applyFont="1" fillId="0" applyFill="1" borderId="8" applyBorder="1" xfId="0">
      <alignment horizontal="center" vertical="center" wrapText="1"/>
    </xf>
    <xf numFmtId="0" applyNumberFormat="1" fontId="39" applyFont="1" fillId="0" applyFill="1" borderId="7" applyBorder="1" xfId="0">
      <alignment horizontal="center" vertical="center" wrapText="1"/>
    </xf>
    <xf numFmtId="0" applyNumberFormat="1" fontId="39" applyFont="1" fillId="0" applyFill="1" borderId="9" applyBorder="1" xfId="0">
      <alignment horizontal="center" vertical="center" wrapText="1"/>
    </xf>
    <xf numFmtId="0" applyNumberFormat="1" fontId="40" applyFont="1" fillId="43" applyFill="1" borderId="8" applyBorder="1" xfId="0">
      <alignment vertical="center" wrapText="1"/>
    </xf>
    <xf numFmtId="0" applyNumberFormat="1" fontId="40" applyFont="1" fillId="43" applyFill="1" borderId="7" applyBorder="1" xfId="0">
      <alignment vertical="center" wrapText="1"/>
    </xf>
    <xf numFmtId="0" applyNumberFormat="1" fontId="40" applyFont="1" fillId="43" applyFill="1" borderId="9" applyBorder="1" xfId="0">
      <alignment vertical="center" wrapText="1"/>
    </xf>
    <xf numFmtId="0" applyNumberFormat="1" fontId="40" applyFont="1" fillId="43" applyFill="1" borderId="7" applyBorder="1" xfId="0">
      <alignment horizontal="center" vertical="center" wrapText="1"/>
    </xf>
    <xf numFmtId="0" applyNumberFormat="1" fontId="33" applyFont="1" fillId="43" applyFill="1" borderId="1" applyBorder="1" xfId="0">
      <alignment horizontal="center" vertical="center" wrapText="1"/>
    </xf>
    <xf numFmtId="0" applyNumberFormat="1" fontId="18" applyFont="1" fillId="12" applyFill="1" borderId="1" applyBorder="1" xfId="0">
      <alignment horizontal="center" vertical="center" wrapText="1"/>
    </xf>
    <xf numFmtId="0" applyNumberFormat="1" fontId="33" applyFont="1" fillId="12" applyFill="1" borderId="1" applyBorder="1" xfId="0">
      <alignment vertical="center" wrapText="1"/>
    </xf>
    <xf numFmtId="0" applyNumberFormat="1" fontId="33" applyFont="1" fillId="12" applyFill="1" borderId="8" applyBorder="1" xfId="0">
      <alignment vertical="center" wrapText="1"/>
    </xf>
    <xf numFmtId="0" applyNumberFormat="1" fontId="33" applyFont="1" fillId="0" applyFill="1" borderId="1" applyBorder="1" xfId="0">
      <alignment horizontal="center" vertical="center" wrapText="1"/>
    </xf>
    <xf numFmtId="0" applyNumberFormat="1" fontId="33" applyFont="1" fillId="12" applyFill="1" borderId="1" applyBorder="1" xfId="0">
      <alignment horizontal="center" vertical="center" wrapText="1"/>
    </xf>
    <xf numFmtId="0" applyNumberFormat="1" fontId="18" applyFont="1" fillId="27" applyFill="1" borderId="1" applyBorder="1" xfId="0">
      <alignment horizontal="center" vertical="center" wrapText="1"/>
    </xf>
    <xf numFmtId="0" applyNumberFormat="1" fontId="33" applyFont="1" fillId="27" applyFill="1" borderId="1" applyBorder="1" xfId="0">
      <alignment vertical="center" wrapText="1"/>
    </xf>
    <xf numFmtId="0" applyNumberFormat="1" fontId="33" applyFont="1" fillId="27" applyFill="1" borderId="1" applyBorder="1" xfId="0">
      <alignment horizontal="center" vertical="center" wrapText="1"/>
    </xf>
    <xf numFmtId="0" applyNumberFormat="1" fontId="33" applyFont="1" fillId="27" applyFill="1" borderId="8" applyBorder="1" xfId="0">
      <alignment vertical="center" wrapText="1"/>
    </xf>
    <xf numFmtId="0" applyNumberFormat="1" fontId="18" applyFont="1" fillId="40" applyFill="1" borderId="1" applyBorder="1" xfId="0">
      <alignment horizontal="center" vertical="center" wrapText="1"/>
    </xf>
    <xf numFmtId="0" applyNumberFormat="1" fontId="33" applyFont="1" fillId="40" applyFill="1" borderId="1" applyBorder="1" xfId="0">
      <alignment vertical="center" wrapText="1"/>
    </xf>
    <xf numFmtId="0" applyNumberFormat="1" fontId="33" applyFont="1" fillId="40" applyFill="1" borderId="8" applyBorder="1" xfId="0">
      <alignment vertical="center" wrapText="1"/>
    </xf>
    <xf numFmtId="0" applyNumberFormat="1" fontId="33" applyFont="1" fillId="40" applyFill="1" borderId="1" applyBorder="1" xfId="0">
      <alignment horizontal="center" vertical="center" wrapText="1"/>
    </xf>
    <xf numFmtId="0" applyNumberFormat="1" fontId="18" applyFont="1" fillId="10" applyFill="1" borderId="1" applyBorder="1" xfId="0">
      <alignment horizontal="center" vertical="center" wrapText="1"/>
    </xf>
    <xf numFmtId="0" applyNumberFormat="1" fontId="33" applyFont="1" fillId="10" applyFill="1" borderId="1" applyBorder="1" xfId="0">
      <alignment vertical="center" wrapText="1"/>
    </xf>
    <xf numFmtId="0" applyNumberFormat="1" fontId="33" applyFont="1" fillId="10" applyFill="1" borderId="8" applyBorder="1" xfId="0">
      <alignment vertical="center" wrapText="1"/>
    </xf>
    <xf numFmtId="0" applyNumberFormat="1" fontId="33" applyFont="1" fillId="10" applyFill="1" borderId="1" applyBorder="1" xfId="0">
      <alignment horizontal="center" vertical="center" wrapText="1"/>
    </xf>
    <xf numFmtId="0" applyNumberFormat="1" fontId="18" applyFont="1" fillId="9" applyFill="1" borderId="1" applyBorder="1" xfId="0">
      <alignment horizontal="center" vertical="center" wrapText="1"/>
    </xf>
    <xf numFmtId="0" applyNumberFormat="1" fontId="33" applyFont="1" fillId="9" applyFill="1" borderId="1" applyBorder="1" xfId="0">
      <alignment vertical="center" wrapText="1"/>
    </xf>
    <xf numFmtId="0" applyNumberFormat="1" fontId="33" applyFont="1" fillId="9" applyFill="1" borderId="8" applyBorder="1" xfId="0">
      <alignment vertical="center" wrapText="1"/>
    </xf>
    <xf numFmtId="0" applyNumberFormat="1" fontId="33" applyFont="1" fillId="9" applyFill="1" borderId="1" applyBorder="1" xfId="0">
      <alignment horizontal="center" vertical="center" wrapText="1"/>
    </xf>
    <xf numFmtId="0" applyNumberFormat="1" fontId="18" applyFont="1" fillId="28" applyFill="1" borderId="1" applyBorder="1" xfId="0">
      <alignment horizontal="center" vertical="center" wrapText="1"/>
    </xf>
    <xf numFmtId="0" applyNumberFormat="1" fontId="33" applyFont="1" fillId="28" applyFill="1" borderId="1" applyBorder="1" xfId="0">
      <alignment vertical="center" wrapText="1"/>
    </xf>
    <xf numFmtId="0" applyNumberFormat="1" fontId="33" applyFont="1" fillId="28" applyFill="1" borderId="8" applyBorder="1" xfId="0">
      <alignment vertical="center" wrapText="1"/>
    </xf>
    <xf numFmtId="0" applyNumberFormat="1" fontId="33" applyFont="1" fillId="28" applyFill="1" borderId="1" applyBorder="1" xfId="0">
      <alignment horizontal="center" vertical="center" wrapText="1"/>
    </xf>
    <xf numFmtId="0" applyNumberFormat="1" fontId="33" applyFont="1" fillId="43" applyFill="1" borderId="76" applyBorder="1" xfId="0">
      <alignment wrapText="1"/>
    </xf>
    <xf numFmtId="0" applyNumberFormat="1" fontId="41" applyFont="1" fillId="18" applyFill="1" borderId="76" applyBorder="1" xfId="0">
      <alignment horizontal="center" vertical="center" wrapText="1"/>
    </xf>
    <xf numFmtId="0" applyNumberFormat="1" fontId="41" applyFont="1" fillId="18" applyFill="1" borderId="76" applyBorder="1" xfId="0">
      <alignment vertical="center" wrapText="1"/>
    </xf>
    <xf numFmtId="0" applyNumberFormat="1" fontId="33" applyFont="1" fillId="43" applyFill="1" borderId="1" applyBorder="1" xfId="0">
      <alignment wrapText="1"/>
    </xf>
    <xf numFmtId="0" applyNumberFormat="1" fontId="41" applyFont="1" fillId="18" applyFill="1" borderId="1" applyBorder="1" xfId="0">
      <alignment horizontal="center" vertical="center" wrapText="1"/>
    </xf>
    <xf numFmtId="0" applyNumberFormat="1" fontId="41" applyFont="1" fillId="18" applyFill="1" borderId="1" applyBorder="1" xfId="0">
      <alignment vertical="center" wrapText="1"/>
    </xf>
    <xf numFmtId="0" applyNumberFormat="1" fontId="41" applyFont="1" fillId="10" applyFill="1" borderId="1" applyBorder="1" xfId="0">
      <alignment vertical="center" wrapText="1"/>
    </xf>
    <xf numFmtId="0" applyNumberFormat="1" fontId="33" applyFont="1" fillId="44" applyFill="1" borderId="1" applyBorder="1" xfId="0">
      <alignment horizontal="center" vertical="center" wrapText="1"/>
    </xf>
    <xf numFmtId="0" applyNumberFormat="1" fontId="33" applyFont="1" fillId="44" applyFill="1" borderId="1" applyBorder="1" xfId="0">
      <alignment horizontal="left" vertical="center" wrapText="1"/>
    </xf>
    <xf numFmtId="0" applyNumberFormat="1" fontId="33" applyFont="1" fillId="30" applyFill="1" borderId="1" applyBorder="1" xfId="0">
      <alignment horizontal="center" vertical="center" wrapText="1"/>
    </xf>
    <xf numFmtId="0" applyNumberFormat="1" fontId="33" applyFont="1" fillId="30" applyFill="1" borderId="1" applyBorder="1" xfId="0">
      <alignment horizontal="left" vertical="center" wrapText="1"/>
    </xf>
    <xf numFmtId="0" applyNumberFormat="1" fontId="33" applyFont="1" fillId="14" applyFill="1" borderId="1" applyBorder="1" xfId="0">
      <alignment horizontal="center" vertical="center" wrapText="1"/>
    </xf>
    <xf numFmtId="0" applyNumberFormat="1" fontId="33" applyFont="1" fillId="14" applyFill="1" borderId="1" applyBorder="1" xfId="0">
      <alignment vertical="center" wrapText="1"/>
    </xf>
    <xf numFmtId="0" applyNumberFormat="1" fontId="33" applyFont="1" fillId="15" applyFill="1" borderId="1" applyBorder="1" xfId="0">
      <alignment horizontal="center" vertical="center" wrapText="1"/>
    </xf>
    <xf numFmtId="0" applyNumberFormat="1" fontId="33" applyFont="1" fillId="15" applyFill="1" borderId="1" applyBorder="1" xfId="0">
      <alignment vertical="center" wrapText="1"/>
    </xf>
    <xf numFmtId="0" applyNumberFormat="1" fontId="33" applyFont="1" fillId="4" applyFill="1" borderId="81" applyBorder="1" xfId="0">
      <alignment horizontal="center" vertical="center"/>
    </xf>
    <xf numFmtId="0" applyNumberFormat="1" fontId="33" applyFont="1" fillId="4" applyFill="1" borderId="8" applyBorder="1" xfId="0">
      <alignment horizontal="center" vertical="center"/>
    </xf>
    <xf numFmtId="0" applyNumberFormat="1" fontId="39" applyFont="1" fillId="23" applyFill="1" borderId="38" applyBorder="1" xfId="0">
      <alignment horizontal="center" vertical="center" wrapText="1"/>
    </xf>
    <xf numFmtId="0" applyNumberFormat="1" fontId="0" applyFont="1" fillId="13" applyFill="1" borderId="1" applyBorder="1" xfId="0">
      <alignment wrapText="1"/>
    </xf>
    <xf numFmtId="9" applyNumberFormat="1" fontId="0" applyFont="1" fillId="21" applyFill="1" borderId="1" applyBorder="1" xfId="0">
      <alignment wrapText="1"/>
    </xf>
    <xf numFmtId="9" applyNumberFormat="1" fontId="0" applyFont="1" fillId="21" applyFill="1" borderId="1" applyBorder="1" xfId="0">
      <alignment horizontal="left" wrapText="1"/>
    </xf>
    <xf numFmtId="9" applyNumberFormat="1" fontId="0" applyFont="1" fillId="21" applyFill="1" borderId="1" applyBorder="1" xfId="0">
      <alignment vertical="top" wrapText="1"/>
    </xf>
    <xf numFmtId="1" applyNumberFormat="1" fontId="2" applyFont="1" fillId="7" applyFill="1" borderId="9" applyBorder="1" xfId="0">
      <alignment horizontal="center" vertical="center" wrapText="1"/>
    </xf>
    <xf numFmtId="1" applyNumberFormat="1" fontId="2" applyFont="1" fillId="7" applyFill="1" borderId="1" applyBorder="1" xfId="0">
      <alignment horizontal="center" vertical="center" wrapText="1"/>
    </xf>
    <xf numFmtId="9" applyNumberFormat="1" fontId="0" applyFont="1" fillId="4" applyFill="1" borderId="1" applyBorder="1" xfId="0"/>
    <xf numFmtId="9" applyNumberFormat="1" fontId="0" applyFont="1" fillId="10" applyFill="1" borderId="1" applyBorder="1" xfId="0"/>
    <xf numFmtId="0" applyNumberFormat="1" fontId="2" applyFont="1" fillId="43" applyFill="1" borderId="1" applyBorder="1" xfId="0">
      <alignment horizontal="center" vertical="center" wrapText="1"/>
    </xf>
    <xf numFmtId="0" applyNumberFormat="1" fontId="0" applyFont="1" fillId="38" applyFill="1" borderId="1" applyBorder="1" xfId="0"/>
    <xf numFmtId="0" applyNumberFormat="1" fontId="17" applyFont="1" fillId="29" applyFill="1" borderId="1" applyBorder="1" xfId="0">
      <alignment horizontal="left" vertical="center" wrapText="1"/>
    </xf>
    <xf numFmtId="0" applyNumberFormat="1" fontId="17" applyFont="1" fillId="29" applyFill="1" borderId="1" applyBorder="1" xfId="0">
      <alignment horizontal="left" vertical="top" wrapText="1"/>
    </xf>
    <xf numFmtId="0" applyNumberFormat="1" fontId="15" applyFont="1" fillId="20" applyFill="1" borderId="0" applyBorder="1" xfId="0">
      <alignment horizontal="left" vertical="center"/>
    </xf>
    <xf numFmtId="0" applyNumberFormat="1" fontId="15" applyFont="1" fillId="20" applyFill="1" borderId="0" applyBorder="1" xfId="0">
      <alignment horizontal="left" vertical="center" wrapText="1"/>
    </xf>
    <xf numFmtId="0" applyNumberFormat="1" fontId="17" applyFont="1" fillId="20" applyFill="1" borderId="0" applyBorder="1" xfId="0">
      <alignment horizontal="left" vertical="center" wrapText="1"/>
    </xf>
    <xf numFmtId="167" applyNumberFormat="1" fontId="0" applyFont="1" fillId="10" applyFill="1" borderId="1" applyBorder="1" xfId="0"/>
    <xf numFmtId="166" applyNumberFormat="1" fontId="0" applyFont="1" fillId="10" applyFill="1" borderId="1" applyBorder="1" xfId="0"/>
    <xf numFmtId="10" applyNumberFormat="1" fontId="0" applyFont="1" fillId="10" applyFill="1" borderId="1" applyBorder="1" xfId="0"/>
    <xf numFmtId="0" applyNumberFormat="1" fontId="17" applyFont="1" fillId="45" applyFill="1" borderId="1" applyBorder="1" xfId="0">
      <alignment horizontal="left" vertical="center" wrapText="1"/>
    </xf>
    <xf numFmtId="0" applyNumberFormat="1" fontId="26" applyFont="1" fillId="45" applyFill="1" borderId="1" applyBorder="1" xfId="0">
      <alignment horizontal="left" vertical="center" wrapText="1"/>
    </xf>
    <xf numFmtId="0" applyNumberFormat="1" fontId="26" applyFont="1" fillId="45" applyFill="1" borderId="1" applyBorder="1" xfId="0">
      <alignment horizontal="left" vertical="center"/>
    </xf>
    <xf numFmtId="0" applyNumberFormat="1" fontId="6" applyFont="1" fillId="38" applyFill="1" borderId="1" applyBorder="1" xfId="0"/>
    <xf numFmtId="0" applyNumberFormat="1" fontId="2" applyFont="1" fillId="38" applyFill="1" borderId="1" applyBorder="1" xfId="0">
      <alignment horizontal="center" vertical="top"/>
    </xf>
    <xf numFmtId="3" applyNumberFormat="1" fontId="2" applyFont="1" fillId="38" applyFill="1" borderId="1" applyBorder="1" xfId="0">
      <alignment horizontal="center" vertical="top"/>
    </xf>
    <xf numFmtId="0" applyNumberFormat="1" fontId="6" applyFont="1" fillId="5" applyFill="1" borderId="1" applyBorder="1" xfId="0"/>
    <xf numFmtId="0" applyNumberFormat="1" fontId="6" applyFont="1" fillId="38" applyFill="1" borderId="13" applyBorder="1" xfId="0"/>
    <xf numFmtId="0" applyNumberFormat="1" fontId="6" applyFont="1" fillId="9" applyFill="1" borderId="57" applyBorder="1" xfId="0"/>
    <xf numFmtId="0" applyNumberFormat="1" fontId="6" applyFont="1" fillId="9" applyFill="1" borderId="2" applyBorder="1" xfId="0"/>
    <xf numFmtId="0" applyNumberFormat="1" fontId="6" applyFont="1" fillId="9" applyFill="1" borderId="27" applyBorder="1" xfId="0"/>
    <xf numFmtId="0" applyNumberFormat="1" fontId="6" applyFont="1" fillId="5" applyFill="1" borderId="69" applyBorder="1" xfId="0"/>
    <xf numFmtId="0" applyNumberFormat="1" fontId="6" applyFont="1" fillId="5" applyFill="1" borderId="34" applyBorder="1" xfId="0"/>
    <xf numFmtId="166" applyNumberFormat="1" fontId="1" applyFont="1" fillId="0" applyFill="1" borderId="1" applyBorder="1" xfId="0">
      <alignment horizontal="center" vertical="center"/>
    </xf>
    <xf numFmtId="166" applyNumberFormat="1" fontId="1" applyFont="1" fillId="0" applyFill="1" borderId="1" applyBorder="1" xfId="0">
      <alignment horizontal="center" vertical="center" wrapText="1"/>
    </xf>
    <xf numFmtId="0" applyNumberFormat="1" fontId="15" applyFont="1" fillId="20" applyFill="1" borderId="1" applyBorder="1" xfId="0"/>
    <xf numFmtId="1" applyNumberFormat="1" fontId="3" applyFont="1" fillId="7" applyFill="1" borderId="1" applyBorder="1" xfId="0">
      <alignment horizontal="center" vertical="center"/>
    </xf>
    <xf numFmtId="1" applyNumberFormat="1" fontId="0" applyFont="1" fillId="40" applyFill="1" borderId="1" applyBorder="1" xfId="0"/>
    <xf numFmtId="1" applyNumberFormat="1" fontId="3" applyFont="1" fillId="40" applyFill="1" borderId="1" applyBorder="1" xfId="0">
      <alignment horizontal="center" vertical="center"/>
    </xf>
    <xf numFmtId="0" applyNumberFormat="1" fontId="0" applyFont="1" fillId="40" applyFill="1" borderId="1" applyBorder="1" xfId="0"/>
    <xf numFmtId="9" applyNumberFormat="1" fontId="0" applyFont="1" fillId="24" applyFill="1" borderId="1" applyBorder="1" xfId="0"/>
    <xf numFmtId="0" applyNumberFormat="1" fontId="0" applyFont="1" fillId="8" applyFill="1" borderId="0" applyBorder="1" xfId="0"/>
    <xf numFmtId="0" applyNumberFormat="1" fontId="1" applyFont="1" fillId="8" applyFill="1" borderId="0" applyBorder="1" xfId="0">
      <alignment horizontal="left" vertical="top"/>
    </xf>
    <xf numFmtId="0" applyNumberFormat="1" fontId="1" applyFont="1" fillId="8" applyFill="1" borderId="0" applyBorder="1" xfId="0">
      <alignment vertical="top"/>
    </xf>
    <xf numFmtId="0" applyNumberFormat="1" fontId="2" applyFont="1" fillId="7" applyFill="1" borderId="13" applyBorder="1" xfId="0">
      <alignment horizontal="center" vertical="center" wrapText="1"/>
    </xf>
    <xf numFmtId="0" applyNumberFormat="1" fontId="2" applyFont="1" fillId="7" applyFill="1" borderId="37" applyBorder="1" xfId="0">
      <alignment horizontal="center" vertical="center" wrapText="1"/>
    </xf>
    <xf numFmtId="0" applyNumberFormat="1" fontId="1" applyFont="1" fillId="8" applyFill="1" borderId="0" applyBorder="1" xfId="0">
      <alignment horizontal="left" vertical="top" indent="2"/>
    </xf>
    <xf numFmtId="166" applyNumberFormat="1" fontId="1" applyFont="1" fillId="8" applyFill="1" borderId="0" applyBorder="1" xfId="0">
      <alignment horizontal="center" vertical="center"/>
    </xf>
    <xf numFmtId="1" applyNumberFormat="1" fontId="1" applyFont="1" fillId="8" applyFill="1" borderId="0" applyBorder="1" xfId="0">
      <alignment horizontal="center" vertical="center"/>
    </xf>
    <xf numFmtId="0" applyNumberFormat="1" fontId="2" applyFont="1" fillId="8" applyFill="1" borderId="0" applyBorder="1" xfId="0">
      <alignment horizontal="left" vertical="top" indent="2"/>
    </xf>
    <xf numFmtId="1" applyNumberFormat="1" fontId="2" applyFont="1" fillId="8" applyFill="1" borderId="0" applyBorder="1" xfId="0">
      <alignment horizontal="center" vertical="center"/>
    </xf>
    <xf numFmtId="0" applyNumberFormat="1" fontId="2" applyFont="1" fillId="8" applyFill="1" borderId="0" applyBorder="1" xfId="0">
      <alignment vertical="top" wrapText="1"/>
    </xf>
    <xf numFmtId="0" applyNumberFormat="1" fontId="2" applyFont="1" fillId="8" applyFill="1" borderId="0" applyBorder="1" xfId="0">
      <alignment horizontal="center" vertical="center" wrapText="1"/>
    </xf>
    <xf numFmtId="0" applyNumberFormat="1" fontId="2" applyFont="1" fillId="8" applyFill="1" borderId="0" applyBorder="1" xfId="0" quotePrefix="1">
      <alignment vertical="top"/>
    </xf>
    <xf numFmtId="1" applyNumberFormat="1" fontId="3" applyFont="1" fillId="8" applyFill="1" borderId="0" applyBorder="1" xfId="0">
      <alignment horizontal="center" vertical="center"/>
    </xf>
    <xf numFmtId="1" applyNumberFormat="1" fontId="16" applyFont="1" fillId="8" applyFill="1" borderId="0" applyBorder="1" xfId="0">
      <alignment horizontal="center" vertical="center"/>
    </xf>
    <xf numFmtId="166" applyNumberFormat="1" fontId="2" applyFont="1" fillId="8" applyFill="1" borderId="0" applyBorder="1" xfId="0">
      <alignment horizontal="center" vertical="center"/>
    </xf>
    <xf numFmtId="166" applyNumberFormat="1" fontId="3" applyFont="1" fillId="8" applyFill="1" borderId="0" applyBorder="1" xfId="0">
      <alignment horizontal="center" vertical="center"/>
    </xf>
    <xf numFmtId="0" applyNumberFormat="1" fontId="2" applyFont="1" fillId="8" applyFill="1" borderId="0" applyBorder="1" xfId="0">
      <alignment vertical="top"/>
    </xf>
    <xf numFmtId="0" applyNumberFormat="1" fontId="3" applyFont="1" fillId="8" applyFill="1" borderId="0" applyBorder="1" xfId="0">
      <alignment horizontal="left" vertical="top" indent="1"/>
    </xf>
    <xf numFmtId="1" applyNumberFormat="1" fontId="2" applyFont="1" fillId="8" applyFill="1" borderId="0" applyBorder="1" xfId="0">
      <alignment vertical="top"/>
    </xf>
    <xf numFmtId="0" applyNumberFormat="1" fontId="2" applyFont="1" fillId="8" applyFill="1" borderId="0" applyBorder="1" xfId="0">
      <alignment horizontal="center" vertical="center"/>
    </xf>
    <xf numFmtId="166" applyNumberFormat="1" fontId="2" applyFont="1" fillId="8" applyFill="1" borderId="0" applyBorder="1" xfId="0">
      <alignment horizontal="left" vertical="top"/>
    </xf>
    <xf numFmtId="0" applyNumberFormat="1" fontId="2" applyFont="1" fillId="8" applyFill="1" borderId="0" applyBorder="1" xfId="0">
      <alignment horizontal="left" vertical="top"/>
    </xf>
    <xf numFmtId="0" applyNumberFormat="1" fontId="2" applyFont="1" fillId="8" applyFill="1" borderId="0" applyBorder="1" xfId="0">
      <alignment horizontal="right" vertical="top"/>
    </xf>
    <xf numFmtId="0" applyNumberFormat="1" fontId="2" applyFont="1" fillId="8" applyFill="1" borderId="0" applyBorder="1" xfId="0">
      <alignment horizontal="center" vertical="center"/>
    </xf>
    <xf numFmtId="165" applyNumberFormat="1" fontId="2" applyFont="1" fillId="8" applyFill="1" borderId="0" applyBorder="1" xfId="0">
      <alignment horizontal="center" vertical="center"/>
    </xf>
    <xf numFmtId="165" applyNumberFormat="1" fontId="2" applyFont="1" fillId="8" applyFill="1" borderId="0" applyBorder="1" xfId="0">
      <alignment vertical="top"/>
    </xf>
    <xf numFmtId="0" applyNumberFormat="1" fontId="2" applyFont="1" fillId="8" applyFill="1" borderId="0" applyBorder="1" xfId="0">
      <alignment vertical="top"/>
    </xf>
    <xf numFmtId="0" applyNumberFormat="1" fontId="2" applyFont="1" fillId="2" applyFill="1" borderId="1" applyBorder="1" xfId="0" quotePrefix="1">
      <alignment vertical="top"/>
    </xf>
    <xf numFmtId="2" applyNumberFormat="1" fontId="0" applyFont="1" fillId="24" applyFill="1" borderId="69" applyBorder="1" xfId="0"/>
    <xf numFmtId="2" applyNumberFormat="1" fontId="0" applyFont="1" fillId="24" applyFill="1" borderId="58" applyBorder="1" xfId="0"/>
    <xf numFmtId="2" applyNumberFormat="1" fontId="0" applyFont="1" fillId="24" applyFill="1" borderId="26" applyBorder="1" xfId="0"/>
    <xf numFmtId="2" applyNumberFormat="1" fontId="0" applyFont="1" fillId="24" applyFill="1" borderId="13" applyBorder="1" xfId="0"/>
    <xf numFmtId="2" applyNumberFormat="1" fontId="0" applyFont="1" fillId="24" applyFill="1" borderId="28" applyBorder="1" xfId="0"/>
    <xf numFmtId="2" applyNumberFormat="1" fontId="0" applyFont="1" fillId="24" applyFill="1" borderId="34" applyBorder="1" xfId="0"/>
    <xf numFmtId="0" applyNumberFormat="1" fontId="0" applyFont="1" fillId="24" applyFill="1" borderId="35" applyBorder="1" xfId="0"/>
    <xf numFmtId="0" applyNumberFormat="1" fontId="0" applyFont="1" fillId="24" applyFill="1" borderId="1" applyBorder="1" xfId="0">
      <protection locked="0"/>
    </xf>
    <xf numFmtId="2" applyNumberFormat="1" fontId="0" applyFont="1" fillId="4" applyFill="1" borderId="1" applyBorder="1" xfId="0">
      <protection locked="0"/>
    </xf>
    <xf numFmtId="2" applyNumberFormat="1" fontId="17" applyFont="1" fillId="25" applyFill="1" borderId="0" applyBorder="1" xfId="0">
      <alignment wrapText="1"/>
      <protection locked="0"/>
    </xf>
    <xf numFmtId="1" applyNumberFormat="1" fontId="17" applyFont="1" fillId="25" applyFill="1" borderId="0" applyBorder="1" xfId="0">
      <alignment wrapText="1"/>
      <protection locked="0"/>
    </xf>
    <xf numFmtId="0" applyNumberFormat="1" fontId="0" applyFont="1" fillId="0" applyFill="1" borderId="0" applyBorder="1" xfId="0">
      <protection locked="0"/>
    </xf>
    <xf numFmtId="0" applyNumberFormat="1" fontId="17" applyFont="1" fillId="25" applyFill="1" borderId="0" applyBorder="1" xfId="0">
      <alignment wrapText="1"/>
      <protection locked="0"/>
    </xf>
    <xf numFmtId="1" applyNumberFormat="1" fontId="0" applyFont="1" fillId="4" applyFill="1" borderId="1" applyBorder="1" xfId="0">
      <protection locked="0"/>
    </xf>
    <xf numFmtId="0" applyNumberFormat="1" fontId="0" applyFont="1" fillId="0" applyFill="1" borderId="8" applyBorder="1" xfId="0">
      <alignment horizontal="center" vertical="center"/>
    </xf>
    <xf numFmtId="0" applyNumberFormat="1" fontId="0" applyFont="1" fillId="0" applyFill="1" borderId="7" applyBorder="1" xfId="0">
      <alignment horizontal="center" vertical="center"/>
    </xf>
    <xf numFmtId="0" applyNumberFormat="1" fontId="0" applyFont="1" fillId="0" applyFill="1" borderId="9" applyBorder="1" xfId="0">
      <alignment horizontal="center" vertical="center"/>
    </xf>
    <xf numFmtId="0" applyNumberFormat="1" fontId="1" applyFont="1" fillId="5" applyFill="1" borderId="8" applyBorder="1" xfId="0">
      <alignment horizontal="center"/>
    </xf>
    <xf numFmtId="0" applyNumberFormat="1" fontId="1" applyFont="1" fillId="5" applyFill="1" borderId="7" applyBorder="1" xfId="0">
      <alignment horizontal="center"/>
    </xf>
    <xf numFmtId="0" applyNumberFormat="1" fontId="1" applyFont="1" fillId="5" applyFill="1" borderId="9" applyBorder="1" xfId="0">
      <alignment horizontal="center"/>
    </xf>
    <xf numFmtId="0" applyNumberFormat="1" fontId="0" applyFont="1" fillId="0" applyFill="1" borderId="0" applyBorder="1" xfId="0">
      <alignment horizontal="center" vertical="top" wrapText="1"/>
    </xf>
    <xf numFmtId="0" applyNumberFormat="1" fontId="18" applyFont="1" fillId="0" applyFill="1" borderId="0" applyBorder="1" xfId="0">
      <alignment horizontal="left" wrapText="1"/>
    </xf>
    <xf numFmtId="0" applyNumberFormat="1" fontId="18" applyFont="1" fillId="0" applyFill="1" borderId="0" applyBorder="1" xfId="0">
      <alignment horizontal="center"/>
    </xf>
    <xf numFmtId="0" applyNumberFormat="1" fontId="0" applyFont="1" fillId="16" applyFill="1" borderId="38" applyBorder="1" xfId="0">
      <alignment horizontal="center" vertical="center" wrapText="1"/>
    </xf>
    <xf numFmtId="0" applyNumberFormat="1" fontId="0" applyFont="1" fillId="16" applyFill="1" borderId="76" applyBorder="1" xfId="0">
      <alignment horizontal="center" vertical="center" wrapText="1"/>
    </xf>
    <xf numFmtId="0" applyNumberFormat="1" fontId="0" applyFont="1" fillId="2" applyFill="1" borderId="13" applyBorder="1" xfId="0">
      <alignment horizontal="center" vertical="center" wrapText="1"/>
    </xf>
    <xf numFmtId="0" applyNumberFormat="1" fontId="0" applyFont="1" fillId="2" applyFill="1" borderId="38" applyBorder="1" xfId="0">
      <alignment horizontal="center" vertical="center" wrapText="1"/>
    </xf>
    <xf numFmtId="0" applyNumberFormat="1" fontId="0" applyFont="1" fillId="2" applyFill="1" borderId="76" applyBorder="1" xfId="0">
      <alignment horizontal="center" vertical="center" wrapText="1"/>
    </xf>
    <xf numFmtId="0" applyNumberFormat="1" fontId="37" applyFont="1" fillId="13" applyFill="1" borderId="8" applyBorder="1" xfId="0">
      <alignment horizontal="left" vertical="top" wrapText="1"/>
    </xf>
    <xf numFmtId="0" applyNumberFormat="1" fontId="37" applyFont="1" fillId="13" applyFill="1" borderId="9" applyBorder="1" xfId="0">
      <alignment horizontal="left" vertical="top" wrapText="1"/>
    </xf>
    <xf numFmtId="0" applyNumberFormat="1" fontId="37" applyFont="1" fillId="8" applyFill="1" borderId="8" applyBorder="1" xfId="0">
      <alignment horizontal="left" vertical="top" wrapText="1"/>
    </xf>
    <xf numFmtId="0" applyNumberFormat="1" fontId="37" applyFont="1" fillId="8" applyFill="1" borderId="9" applyBorder="1" xfId="0">
      <alignment horizontal="left" vertical="top" wrapText="1"/>
    </xf>
    <xf numFmtId="0" applyNumberFormat="1" fontId="37" applyFont="1" fillId="13" applyFill="1" borderId="8" applyBorder="1" xfId="0">
      <alignment vertical="top" wrapText="1"/>
    </xf>
    <xf numFmtId="0" applyNumberFormat="1" fontId="37" applyFont="1" fillId="13" applyFill="1" borderId="9" applyBorder="1" xfId="0">
      <alignment vertical="top" wrapText="1"/>
    </xf>
    <xf numFmtId="0" applyNumberFormat="1" fontId="37" applyFont="1" fillId="8" applyFill="1" borderId="8" applyBorder="1" xfId="0">
      <alignment vertical="top" wrapText="1"/>
    </xf>
    <xf numFmtId="0" applyNumberFormat="1" fontId="37" applyFont="1" fillId="8" applyFill="1" borderId="9" applyBorder="1" xfId="0">
      <alignment vertical="top" wrapText="1"/>
    </xf>
    <xf numFmtId="0" applyNumberFormat="1" fontId="37" applyFont="1" fillId="13" applyFill="1" borderId="1" applyBorder="1" xfId="0">
      <alignment vertical="top" wrapText="1"/>
    </xf>
    <xf numFmtId="0" applyNumberFormat="1" fontId="0" applyFont="1" fillId="2" applyFill="1" borderId="29" applyBorder="1" xfId="0">
      <alignment horizontal="center" vertical="center" wrapText="1"/>
    </xf>
    <xf numFmtId="0" applyNumberFormat="1" fontId="0" applyFont="1" fillId="2" applyFill="1" borderId="78" applyBorder="1" xfId="0">
      <alignment horizontal="center" vertical="center" wrapText="1"/>
    </xf>
    <xf numFmtId="0" applyNumberFormat="1" fontId="0" applyFont="1" fillId="2" applyFill="1" borderId="79" applyBorder="1" xfId="0">
      <alignment horizontal="center" vertical="center" wrapText="1"/>
    </xf>
    <xf numFmtId="0" applyNumberFormat="1" fontId="38" applyFont="1" fillId="13" applyFill="1" borderId="8" applyBorder="1" xfId="0">
      <alignment vertical="top" wrapText="1"/>
    </xf>
    <xf numFmtId="0" applyNumberFormat="1" fontId="38" applyFont="1" fillId="13" applyFill="1" borderId="9" applyBorder="1" xfId="0">
      <alignment vertical="top" wrapText="1"/>
    </xf>
    <xf numFmtId="0" applyNumberFormat="1" fontId="0" applyFont="1" fillId="0" applyFill="1" borderId="80" applyBorder="1" xfId="0">
      <alignment horizontal="left" vertical="top" wrapText="1"/>
    </xf>
    <xf numFmtId="0" applyNumberFormat="1" fontId="0" applyFont="1" fillId="0" applyFill="1" borderId="78" applyBorder="1" xfId="0">
      <alignment horizontal="left" vertical="top" wrapText="1"/>
    </xf>
    <xf numFmtId="0" applyNumberFormat="1" fontId="0" applyFont="1" fillId="0" applyFill="1" borderId="81" applyBorder="1" xfId="0">
      <alignment horizontal="left" vertical="top" wrapText="1"/>
    </xf>
    <xf numFmtId="0" applyNumberFormat="1" fontId="0" applyFont="1" fillId="0" applyFill="1" borderId="79" applyBorder="1" xfId="0">
      <alignment horizontal="left" vertical="top" wrapText="1"/>
    </xf>
    <xf numFmtId="0" applyNumberFormat="1" fontId="38" applyFont="1" fillId="8" applyFill="1" borderId="8" applyBorder="1" xfId="0">
      <alignment vertical="top" wrapText="1"/>
    </xf>
    <xf numFmtId="0" applyNumberFormat="1" fontId="38" applyFont="1" fillId="8" applyFill="1" borderId="9" applyBorder="1" xfId="0">
      <alignment vertical="top" wrapText="1"/>
    </xf>
    <xf numFmtId="0" applyNumberFormat="1" fontId="38" applyFont="1" fillId="13" applyFill="1" borderId="8" applyBorder="1" xfId="0">
      <alignment horizontal="left" vertical="top" wrapText="1"/>
    </xf>
    <xf numFmtId="0" applyNumberFormat="1" fontId="38" applyFont="1" fillId="13" applyFill="1" borderId="9" applyBorder="1" xfId="0">
      <alignment horizontal="left" vertical="top" wrapText="1"/>
    </xf>
    <xf numFmtId="0" applyNumberFormat="1" fontId="0" applyFont="1" fillId="0" applyFill="1" borderId="37" applyBorder="1" xfId="0">
      <alignment horizontal="left" vertical="top" wrapText="1"/>
    </xf>
    <xf numFmtId="0" applyNumberFormat="1" fontId="0" applyFont="1" fillId="0" applyFill="1" borderId="29" applyBorder="1" xfId="0">
      <alignment horizontal="left" vertical="top" wrapText="1"/>
    </xf>
    <xf numFmtId="0" applyNumberFormat="1" fontId="38" applyFont="1" fillId="8" applyFill="1" borderId="8" applyBorder="1" xfId="0">
      <alignment horizontal="left" vertical="top" wrapText="1"/>
    </xf>
    <xf numFmtId="0" applyNumberFormat="1" fontId="38" applyFont="1" fillId="8" applyFill="1" borderId="9" applyBorder="1" xfId="0">
      <alignment horizontal="left" vertical="top" wrapText="1"/>
    </xf>
    <xf numFmtId="0" applyNumberFormat="1" fontId="38" applyFont="1" fillId="13" applyFill="1" borderId="8" applyBorder="1" xfId="0">
      <alignment horizontal="left" wrapText="1"/>
    </xf>
    <xf numFmtId="0" applyNumberFormat="1" fontId="38" applyFont="1" fillId="13" applyFill="1" borderId="9" applyBorder="1" xfId="0">
      <alignment horizontal="left" wrapText="1"/>
    </xf>
    <xf numFmtId="0" applyNumberFormat="1" fontId="6" applyFont="1" fillId="9" applyFill="1" borderId="37" applyBorder="1" xfId="0">
      <alignment horizontal="center" vertical="center"/>
    </xf>
    <xf numFmtId="0" applyNumberFormat="1" fontId="6" applyFont="1" fillId="9" applyFill="1" borderId="80" applyBorder="1" xfId="0">
      <alignment horizontal="center" vertical="center"/>
    </xf>
    <xf numFmtId="0" applyNumberFormat="1" fontId="6" applyFont="1" fillId="5" applyFill="1" borderId="82" applyBorder="1" xfId="0">
      <alignment horizontal="center" vertical="center"/>
    </xf>
    <xf numFmtId="0" applyNumberFormat="1" fontId="6" applyFont="1" fillId="5" applyFill="1" borderId="73" applyBorder="1" xfId="0">
      <alignment horizontal="center" vertical="center"/>
    </xf>
    <xf numFmtId="0" applyNumberFormat="1" fontId="6" applyFont="1" fillId="5" applyFill="1" borderId="70" applyBorder="1" xfId="0">
      <alignment horizontal="center" vertical="center"/>
    </xf>
    <xf numFmtId="0" applyNumberFormat="1" fontId="6" applyFont="1" fillId="2" applyFill="1" borderId="1" applyBorder="1" xfId="0">
      <alignment horizontal="center"/>
    </xf>
    <xf numFmtId="1" applyNumberFormat="1" fontId="6" applyFont="1" fillId="2" applyFill="1" borderId="1" applyBorder="1" xfId="0">
      <alignment horizontal="center"/>
    </xf>
    <xf numFmtId="0" applyNumberFormat="1" fontId="6" applyFont="1" fillId="12" applyFill="1" borderId="1" applyBorder="1" xfId="0">
      <alignment horizontal="center"/>
    </xf>
    <xf numFmtId="1" applyNumberFormat="1" fontId="6" applyFont="1" fillId="12" applyFill="1" borderId="1" applyBorder="1" xfId="0">
      <alignment horizontal="center"/>
    </xf>
    <xf numFmtId="0" applyNumberFormat="1" fontId="6" applyFont="1" fillId="9" applyFill="1" borderId="1" applyBorder="1" xfId="0">
      <alignment horizontal="center"/>
    </xf>
    <xf numFmtId="1" applyNumberFormat="1" fontId="6" applyFont="1" fillId="9" applyFill="1" borderId="1" applyBorder="1" xfId="0">
      <alignment horizontal="center"/>
    </xf>
    <xf numFmtId="0" applyNumberFormat="1" fontId="6" applyFont="1" fillId="15" applyFill="1" borderId="1" applyBorder="1" xfId="0">
      <alignment horizontal="center"/>
    </xf>
    <xf numFmtId="1" applyNumberFormat="1" fontId="6" applyFont="1" fillId="15" applyFill="1" borderId="1" applyBorder="1" xfId="0">
      <alignment horizontal="center"/>
    </xf>
    <xf numFmtId="0" applyNumberFormat="1" fontId="6" applyFont="1" fillId="21" applyFill="1" borderId="1" applyBorder="1" xfId="0">
      <alignment horizontal="center" wrapText="1"/>
    </xf>
    <xf numFmtId="1" applyNumberFormat="1" fontId="6" applyFont="1" fillId="21" applyFill="1" borderId="1" applyBorder="1" xfId="0">
      <alignment horizontal="center"/>
    </xf>
    <xf numFmtId="0" applyNumberFormat="1" fontId="6" applyFont="1" fillId="18" applyFill="1" borderId="1" applyBorder="1" xfId="0">
      <alignment horizontal="center" wrapText="1"/>
    </xf>
    <xf numFmtId="1" applyNumberFormat="1" fontId="6" applyFont="1" fillId="18" applyFill="1" borderId="1" applyBorder="1" xfId="0">
      <alignment horizontal="center"/>
    </xf>
    <xf numFmtId="0" applyNumberFormat="1" fontId="6" applyFont="1" fillId="17" applyFill="1" borderId="1" applyBorder="1" xfId="0">
      <alignment horizontal="center" wrapText="1"/>
    </xf>
    <xf numFmtId="1" applyNumberFormat="1" fontId="6" applyFont="1" fillId="17" applyFill="1" borderId="1" applyBorder="1" xfId="0">
      <alignment horizontal="center"/>
    </xf>
    <xf numFmtId="0" applyNumberFormat="1" fontId="6" applyFont="1" fillId="18" applyFill="1" borderId="1" applyBorder="1" xfId="0">
      <alignment horizontal="center"/>
    </xf>
    <xf numFmtId="0" applyNumberFormat="1" fontId="6" applyFont="1" fillId="13" applyFill="1" borderId="1" applyBorder="1" xfId="0">
      <alignment horizontal="center"/>
    </xf>
    <xf numFmtId="1" applyNumberFormat="1" fontId="0" applyFont="1" fillId="13" applyFill="1" borderId="1" applyBorder="1" xfId="0">
      <alignment horizontal="center"/>
    </xf>
    <xf numFmtId="0" applyNumberFormat="1" fontId="6" applyFont="1" fillId="16" applyFill="1" borderId="1" applyBorder="1" xfId="0">
      <alignment horizontal="center"/>
    </xf>
    <xf numFmtId="1" applyNumberFormat="1" fontId="6" applyFont="1" fillId="16" applyFill="1" borderId="1" applyBorder="1" xfId="0">
      <alignment horizontal="center"/>
    </xf>
    <xf numFmtId="0" applyNumberFormat="1" fontId="0" applyFont="1" fillId="0" applyFill="1" borderId="0" applyBorder="1" xfId="0">
      <alignment horizontal="center"/>
    </xf>
    <xf numFmtId="0" applyNumberFormat="1" fontId="6" applyFont="1" fillId="3" applyFill="1" borderId="18" applyBorder="1" xfId="0">
      <alignment horizontal="center"/>
    </xf>
    <xf numFmtId="0" applyNumberFormat="1" fontId="6" applyFont="1" fillId="3" applyFill="1" borderId="19" applyBorder="1" xfId="0">
      <alignment horizontal="center"/>
    </xf>
    <xf numFmtId="0" applyNumberFormat="1" fontId="6" applyFont="1" fillId="0" applyFill="1" borderId="0" applyBorder="1" xfId="0">
      <alignment horizontal="center"/>
    </xf>
    <xf numFmtId="0" applyNumberFormat="1" fontId="6" applyFont="1" fillId="11" applyFill="1" borderId="1" applyBorder="1" xfId="0">
      <alignment horizontal="center"/>
    </xf>
    <xf numFmtId="1" applyNumberFormat="1" fontId="6" applyFont="1" fillId="11" applyFill="1" borderId="1" applyBorder="1" xfId="0">
      <alignment horizontal="center"/>
    </xf>
    <xf numFmtId="0" applyNumberFormat="1" fontId="6" applyFont="1" fillId="19" applyFill="1" borderId="1" applyBorder="1" xfId="0">
      <alignment horizontal="center"/>
    </xf>
    <xf numFmtId="1" applyNumberFormat="1" fontId="6" applyFont="1" fillId="19" applyFill="1" borderId="1" applyBorder="1" xfId="0">
      <alignment horizontal="center"/>
    </xf>
    <xf numFmtId="0" applyNumberFormat="1" fontId="6" applyFont="1" fillId="17" applyFill="1" borderId="1" applyBorder="1" xfId="0">
      <alignment horizontal="center"/>
    </xf>
    <xf numFmtId="0" applyNumberFormat="1" fontId="6" applyFont="1" fillId="10" applyFill="1" borderId="1" applyBorder="1" xfId="0">
      <alignment horizontal="center"/>
    </xf>
    <xf numFmtId="1" applyNumberFormat="1" fontId="6" applyFont="1" fillId="10" applyFill="1" borderId="1" applyBorder="1" xfId="0">
      <alignment horizontal="center"/>
    </xf>
    <xf numFmtId="1" applyNumberFormat="1" fontId="0" applyFont="1" fillId="19" applyFill="1" borderId="1" applyBorder="1" xfId="0">
      <alignment horizontal="center"/>
    </xf>
    <xf numFmtId="0" applyNumberFormat="1" fontId="40" applyFont="1" fillId="43" applyFill="1" borderId="8" applyBorder="1" xfId="0">
      <alignment horizontal="center" vertical="center" wrapText="1"/>
    </xf>
    <xf numFmtId="0" applyNumberFormat="1" fontId="40" applyFont="1" fillId="43" applyFill="1" borderId="7" applyBorder="1" xfId="0">
      <alignment horizontal="center" vertical="center" wrapText="1"/>
    </xf>
    <xf numFmtId="0" applyNumberFormat="1" fontId="40" applyFont="1" fillId="43" applyFill="1" borderId="9" applyBorder="1" xfId="0">
      <alignment horizontal="center" vertical="center" wrapText="1"/>
    </xf>
    <xf numFmtId="0" applyNumberFormat="1" fontId="31" applyFont="1" fillId="21" applyFill="1" borderId="1" applyBorder="1" xfId="0">
      <alignment horizontal="center" vertical="center" wrapText="1"/>
    </xf>
    <xf numFmtId="0" applyNumberFormat="1" fontId="31" applyFont="1" fillId="21" applyFill="1" borderId="8" applyBorder="1" xfId="0">
      <alignment horizontal="center" vertical="center"/>
    </xf>
    <xf numFmtId="0" applyNumberFormat="1" fontId="31" applyFont="1" fillId="21" applyFill="1" borderId="7" applyBorder="1" xfId="0">
      <alignment horizontal="center" vertical="center"/>
    </xf>
    <xf numFmtId="0" applyNumberFormat="1" fontId="31" applyFont="1" fillId="21" applyFill="1" borderId="9" applyBorder="1" xfId="0">
      <alignment horizontal="center" vertical="center"/>
    </xf>
    <xf numFmtId="0" applyNumberFormat="1" fontId="0" applyFont="1" fillId="0" applyFill="1" borderId="56" applyBorder="1" xfId="0">
      <alignment horizontal="center"/>
    </xf>
  </cellXfs>
  <cellStyles count="6">
    <cellStyle name="_x000d__x000a_JournalTemplate=C:\COMFO\CTALK\JOURSTD.TPL_x000d__x000a_LbStateAddress=3 3 0 251 1 89 2 311_x000d__x000a_LbStateJou" xfId="1"/>
    <cellStyle name="Comma 2" xfId="2"/>
    <cellStyle name="Currency 2" xfId="3"/>
    <cellStyle name="Normal" xfId="0" builtinId="0"/>
    <cellStyle name="Output" xfId="4" builtinId="21"/>
    <cellStyle name="Percent" xfId="5" builtinId="5"/>
  </cellStyles>
  <dxfs count="18">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rgb="FF00B0F0"/>
        </patternFill>
      </fill>
    </dxf>
  </dxfs>
  <tableStyles count="2" defaultTableStyle="TableStyleMedium2" defaultPivotStyle="PivotStyleLight16">
    <tableStyle name="Slicer Style 1" pivot="0" table="0" count="1" xr9:uid="{00000000-0011-0000-FFFF-FFFF00000000}">
      <tableStyleElement type="wholeTable" dxfId="17"/>
    </tableStyle>
    <tableStyle name="Slicer Style 2" pivot="0" table="0" count="0" xr9:uid="{00000000-0011-0000-FFFF-FFFF01000000}"/>
  </tableStyles>
  <colors>
    <mruColors>
      <color rgb="FFFEFDD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30" Type="http://schemas.openxmlformats.org/officeDocument/2006/relationships/customXml" Target="../customXml/item2.xml"/></Relationships>
</file>

<file path=xl/charts/_rels/chart1.xml.rels><?xml version="1.0" encoding="UTF-8" standalone="yes"?><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Apps Migration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5.346428656630961E-2"/>
          <c:y val="0.13518788827095263"/>
          <c:w val="0.82822079943698257"/>
          <c:h val="0.58064574285619042"/>
        </c:manualLayout>
      </c:layout>
      <c:barChart>
        <c:barDir val="col"/>
        <c:grouping val="stacked"/>
        <c:varyColors val="0"/>
        <c:ser>
          <c:idx val="0"/>
          <c:order val="0"/>
          <c:tx>
            <c:strRef>
              <c:f>'Resource loading'!$B$7</c:f>
              <c:strCache>
                <c:ptCount val="1"/>
                <c:pt idx="0">
                  <c:v>Win 2003 or older to Win 2012</c:v>
                </c:pt>
              </c:strCache>
            </c:strRef>
          </c:tx>
          <c:spPr>
            <a:solidFill>
              <a:schemeClr val="accent1"/>
            </a:solidFill>
            <a:ln>
              <a:noFill/>
            </a:ln>
            <a:effectLst/>
          </c:spPr>
          <c:invertIfNegative val="0"/>
          <c:cat>
            <c:numRef>
              <c:f>'Resource loading'!$C$5:$AA$5</c:f>
              <c:numCache>
                <c:formatCode>mmm\-yy</c:formatCode>
                <c:ptCount val="25"/>
                <c:pt idx="0">
                  <c:v>42887</c:v>
                </c:pt>
                <c:pt idx="1">
                  <c:v>42917</c:v>
                </c:pt>
                <c:pt idx="2">
                  <c:v>42948</c:v>
                </c:pt>
                <c:pt idx="3">
                  <c:v>42979</c:v>
                </c:pt>
                <c:pt idx="4">
                  <c:v>43009</c:v>
                </c:pt>
                <c:pt idx="5">
                  <c:v>43040</c:v>
                </c:pt>
                <c:pt idx="6">
                  <c:v>43070</c:v>
                </c:pt>
                <c:pt idx="7">
                  <c:v>43101</c:v>
                </c:pt>
                <c:pt idx="8">
                  <c:v>43132</c:v>
                </c:pt>
                <c:pt idx="9">
                  <c:v>43160</c:v>
                </c:pt>
                <c:pt idx="10">
                  <c:v>43191</c:v>
                </c:pt>
                <c:pt idx="11">
                  <c:v>43221</c:v>
                </c:pt>
                <c:pt idx="12">
                  <c:v>43252</c:v>
                </c:pt>
                <c:pt idx="13">
                  <c:v>43282</c:v>
                </c:pt>
                <c:pt idx="14">
                  <c:v>43313</c:v>
                </c:pt>
                <c:pt idx="15">
                  <c:v>43344</c:v>
                </c:pt>
                <c:pt idx="16">
                  <c:v>43374</c:v>
                </c:pt>
                <c:pt idx="17">
                  <c:v>43405</c:v>
                </c:pt>
                <c:pt idx="18">
                  <c:v>43435</c:v>
                </c:pt>
                <c:pt idx="19">
                  <c:v>43466</c:v>
                </c:pt>
                <c:pt idx="20">
                  <c:v>43497</c:v>
                </c:pt>
                <c:pt idx="21">
                  <c:v>43525</c:v>
                </c:pt>
                <c:pt idx="22">
                  <c:v>43556</c:v>
                </c:pt>
                <c:pt idx="23">
                  <c:v>43586</c:v>
                </c:pt>
                <c:pt idx="24">
                  <c:v>43617</c:v>
                </c:pt>
              </c:numCache>
            </c:numRef>
          </c:cat>
          <c:val>
            <c:numRef>
              <c:f>'Resource loading'!$C$7:$AA$7</c:f>
              <c:numCache>
                <c:formatCode>General</c:formatCode>
                <c:ptCount val="25"/>
                <c:pt idx="0">
                  <c:v>2</c:v>
                </c:pt>
                <c:pt idx="1">
                  <c:v>2</c:v>
                </c:pt>
                <c:pt idx="2">
                  <c:v>4</c:v>
                </c:pt>
                <c:pt idx="3">
                  <c:v>4</c:v>
                </c:pt>
                <c:pt idx="4">
                  <c:v>6</c:v>
                </c:pt>
                <c:pt idx="5">
                  <c:v>6</c:v>
                </c:pt>
                <c:pt idx="6">
                  <c:v>8</c:v>
                </c:pt>
                <c:pt idx="7">
                  <c:v>8</c:v>
                </c:pt>
                <c:pt idx="8">
                  <c:v>8</c:v>
                </c:pt>
                <c:pt idx="9">
                  <c:v>8</c:v>
                </c:pt>
                <c:pt idx="10">
                  <c:v>8</c:v>
                </c:pt>
                <c:pt idx="11">
                  <c:v>8</c:v>
                </c:pt>
                <c:pt idx="12">
                  <c:v>8</c:v>
                </c:pt>
                <c:pt idx="13">
                  <c:v>8</c:v>
                </c:pt>
                <c:pt idx="14">
                  <c:v>8</c:v>
                </c:pt>
                <c:pt idx="15">
                  <c:v>8</c:v>
                </c:pt>
                <c:pt idx="16">
                  <c:v>8</c:v>
                </c:pt>
                <c:pt idx="17">
                  <c:v>8</c:v>
                </c:pt>
                <c:pt idx="18">
                  <c:v>6</c:v>
                </c:pt>
                <c:pt idx="19">
                  <c:v>6</c:v>
                </c:pt>
                <c:pt idx="20">
                  <c:v>5</c:v>
                </c:pt>
                <c:pt idx="21">
                  <c:v>4</c:v>
                </c:pt>
                <c:pt idx="22">
                  <c:v>3</c:v>
                </c:pt>
                <c:pt idx="23">
                  <c:v>3</c:v>
                </c:pt>
                <c:pt idx="24">
                  <c:v>3</c:v>
                </c:pt>
              </c:numCache>
              <c:extLst/>
            </c:numRef>
          </c:val>
          <c:extLst>
            <c:ext xmlns:c16="http://schemas.microsoft.com/office/drawing/2014/chart" uri="{C3380CC4-5D6E-409C-BE32-E72D297353CC}">
              <c16:uniqueId val="{00000000-D12F-4D8E-A2E0-2D1F6F1950E2}"/>
            </c:ext>
          </c:extLst>
        </c:ser>
        <c:ser>
          <c:idx val="1"/>
          <c:order val="1"/>
          <c:tx>
            <c:strRef>
              <c:f>'Resource loading'!$B$8</c:f>
              <c:strCache>
                <c:ptCount val="1"/>
                <c:pt idx="0">
                  <c:v>Unix to Linux (U2L) - Java</c:v>
                </c:pt>
              </c:strCache>
            </c:strRef>
          </c:tx>
          <c:spPr>
            <a:solidFill>
              <a:schemeClr val="accent2"/>
            </a:solidFill>
            <a:ln>
              <a:noFill/>
            </a:ln>
            <a:effectLst/>
          </c:spPr>
          <c:invertIfNegative val="0"/>
          <c:cat>
            <c:numRef>
              <c:f>'Resource loading'!$C$5:$AA$5</c:f>
              <c:numCache>
                <c:formatCode>mmm\-yy</c:formatCode>
                <c:ptCount val="25"/>
                <c:pt idx="0">
                  <c:v>42887</c:v>
                </c:pt>
                <c:pt idx="1">
                  <c:v>42917</c:v>
                </c:pt>
                <c:pt idx="2">
                  <c:v>42948</c:v>
                </c:pt>
                <c:pt idx="3">
                  <c:v>42979</c:v>
                </c:pt>
                <c:pt idx="4">
                  <c:v>43009</c:v>
                </c:pt>
                <c:pt idx="5">
                  <c:v>43040</c:v>
                </c:pt>
                <c:pt idx="6">
                  <c:v>43070</c:v>
                </c:pt>
                <c:pt idx="7">
                  <c:v>43101</c:v>
                </c:pt>
                <c:pt idx="8">
                  <c:v>43132</c:v>
                </c:pt>
                <c:pt idx="9">
                  <c:v>43160</c:v>
                </c:pt>
                <c:pt idx="10">
                  <c:v>43191</c:v>
                </c:pt>
                <c:pt idx="11">
                  <c:v>43221</c:v>
                </c:pt>
                <c:pt idx="12">
                  <c:v>43252</c:v>
                </c:pt>
                <c:pt idx="13">
                  <c:v>43282</c:v>
                </c:pt>
                <c:pt idx="14">
                  <c:v>43313</c:v>
                </c:pt>
                <c:pt idx="15">
                  <c:v>43344</c:v>
                </c:pt>
                <c:pt idx="16">
                  <c:v>43374</c:v>
                </c:pt>
                <c:pt idx="17">
                  <c:v>43405</c:v>
                </c:pt>
                <c:pt idx="18">
                  <c:v>43435</c:v>
                </c:pt>
                <c:pt idx="19">
                  <c:v>43466</c:v>
                </c:pt>
                <c:pt idx="20">
                  <c:v>43497</c:v>
                </c:pt>
                <c:pt idx="21">
                  <c:v>43525</c:v>
                </c:pt>
                <c:pt idx="22">
                  <c:v>43556</c:v>
                </c:pt>
                <c:pt idx="23">
                  <c:v>43586</c:v>
                </c:pt>
                <c:pt idx="24">
                  <c:v>43617</c:v>
                </c:pt>
              </c:numCache>
            </c:numRef>
          </c:cat>
          <c:val>
            <c:numRef>
              <c:f>'Resource loading'!$C$8:$AA$8</c:f>
              <c:numCache>
                <c:formatCode>General</c:formatCode>
                <c:ptCount val="25"/>
                <c:pt idx="0">
                  <c:v>1</c:v>
                </c:pt>
                <c:pt idx="1">
                  <c:v>2</c:v>
                </c:pt>
                <c:pt idx="2">
                  <c:v>2</c:v>
                </c:pt>
                <c:pt idx="3">
                  <c:v>3</c:v>
                </c:pt>
                <c:pt idx="4">
                  <c:v>3</c:v>
                </c:pt>
                <c:pt idx="5">
                  <c:v>3</c:v>
                </c:pt>
                <c:pt idx="6">
                  <c:v>4</c:v>
                </c:pt>
                <c:pt idx="7">
                  <c:v>4</c:v>
                </c:pt>
                <c:pt idx="8">
                  <c:v>4</c:v>
                </c:pt>
                <c:pt idx="9">
                  <c:v>4</c:v>
                </c:pt>
                <c:pt idx="10">
                  <c:v>4</c:v>
                </c:pt>
                <c:pt idx="11">
                  <c:v>4</c:v>
                </c:pt>
                <c:pt idx="12">
                  <c:v>4</c:v>
                </c:pt>
                <c:pt idx="13">
                  <c:v>4</c:v>
                </c:pt>
                <c:pt idx="14">
                  <c:v>4</c:v>
                </c:pt>
                <c:pt idx="15">
                  <c:v>4</c:v>
                </c:pt>
                <c:pt idx="16">
                  <c:v>4</c:v>
                </c:pt>
                <c:pt idx="17">
                  <c:v>3</c:v>
                </c:pt>
                <c:pt idx="18">
                  <c:v>3</c:v>
                </c:pt>
                <c:pt idx="19">
                  <c:v>3</c:v>
                </c:pt>
                <c:pt idx="20">
                  <c:v>2</c:v>
                </c:pt>
                <c:pt idx="21">
                  <c:v>2</c:v>
                </c:pt>
                <c:pt idx="22">
                  <c:v>2</c:v>
                </c:pt>
                <c:pt idx="23">
                  <c:v>1</c:v>
                </c:pt>
                <c:pt idx="24">
                  <c:v>1</c:v>
                </c:pt>
              </c:numCache>
              <c:extLst/>
            </c:numRef>
          </c:val>
          <c:extLst>
            <c:ext xmlns:c16="http://schemas.microsoft.com/office/drawing/2014/chart" uri="{C3380CC4-5D6E-409C-BE32-E72D297353CC}">
              <c16:uniqueId val="{00000001-D12F-4D8E-A2E0-2D1F6F1950E2}"/>
            </c:ext>
          </c:extLst>
        </c:ser>
        <c:ser>
          <c:idx val="2"/>
          <c:order val="2"/>
          <c:tx>
            <c:strRef>
              <c:f>'Resource loading'!$B$9</c:f>
              <c:strCache>
                <c:ptCount val="1"/>
                <c:pt idx="0">
                  <c:v>Unix to Linux (U2L) - non-Java</c:v>
                </c:pt>
              </c:strCache>
            </c:strRef>
          </c:tx>
          <c:spPr>
            <a:solidFill>
              <a:schemeClr val="accent3"/>
            </a:solidFill>
            <a:ln>
              <a:noFill/>
            </a:ln>
            <a:effectLst/>
          </c:spPr>
          <c:invertIfNegative val="0"/>
          <c:cat>
            <c:numRef>
              <c:f>'Resource loading'!$C$5:$AA$5</c:f>
              <c:numCache>
                <c:formatCode>mmm\-yy</c:formatCode>
                <c:ptCount val="25"/>
                <c:pt idx="0">
                  <c:v>42887</c:v>
                </c:pt>
                <c:pt idx="1">
                  <c:v>42917</c:v>
                </c:pt>
                <c:pt idx="2">
                  <c:v>42948</c:v>
                </c:pt>
                <c:pt idx="3">
                  <c:v>42979</c:v>
                </c:pt>
                <c:pt idx="4">
                  <c:v>43009</c:v>
                </c:pt>
                <c:pt idx="5">
                  <c:v>43040</c:v>
                </c:pt>
                <c:pt idx="6">
                  <c:v>43070</c:v>
                </c:pt>
                <c:pt idx="7">
                  <c:v>43101</c:v>
                </c:pt>
                <c:pt idx="8">
                  <c:v>43132</c:v>
                </c:pt>
                <c:pt idx="9">
                  <c:v>43160</c:v>
                </c:pt>
                <c:pt idx="10">
                  <c:v>43191</c:v>
                </c:pt>
                <c:pt idx="11">
                  <c:v>43221</c:v>
                </c:pt>
                <c:pt idx="12">
                  <c:v>43252</c:v>
                </c:pt>
                <c:pt idx="13">
                  <c:v>43282</c:v>
                </c:pt>
                <c:pt idx="14">
                  <c:v>43313</c:v>
                </c:pt>
                <c:pt idx="15">
                  <c:v>43344</c:v>
                </c:pt>
                <c:pt idx="16">
                  <c:v>43374</c:v>
                </c:pt>
                <c:pt idx="17">
                  <c:v>43405</c:v>
                </c:pt>
                <c:pt idx="18">
                  <c:v>43435</c:v>
                </c:pt>
                <c:pt idx="19">
                  <c:v>43466</c:v>
                </c:pt>
                <c:pt idx="20">
                  <c:v>43497</c:v>
                </c:pt>
                <c:pt idx="21">
                  <c:v>43525</c:v>
                </c:pt>
                <c:pt idx="22">
                  <c:v>43556</c:v>
                </c:pt>
                <c:pt idx="23">
                  <c:v>43586</c:v>
                </c:pt>
                <c:pt idx="24">
                  <c:v>43617</c:v>
                </c:pt>
              </c:numCache>
            </c:numRef>
          </c:cat>
          <c:val>
            <c:numRef>
              <c:f>'Resource loading'!$C$9:$AA$9</c:f>
              <c:numCache>
                <c:formatCode>General</c:formatCode>
                <c:ptCount val="25"/>
                <c:pt idx="0">
                  <c:v>1</c:v>
                </c:pt>
                <c:pt idx="1">
                  <c:v>1</c:v>
                </c:pt>
                <c:pt idx="2">
                  <c:v>1</c:v>
                </c:pt>
                <c:pt idx="3">
                  <c:v>1</c:v>
                </c:pt>
                <c:pt idx="4">
                  <c:v>1</c:v>
                </c:pt>
                <c:pt idx="5">
                  <c:v>1</c:v>
                </c:pt>
                <c:pt idx="6">
                  <c:v>1</c:v>
                </c:pt>
                <c:pt idx="7">
                  <c:v>1</c:v>
                </c:pt>
                <c:pt idx="8">
                  <c:v>1</c:v>
                </c:pt>
                <c:pt idx="9">
                  <c:v>1</c:v>
                </c:pt>
                <c:pt idx="10">
                  <c:v>1</c:v>
                </c:pt>
                <c:pt idx="11">
                  <c:v>1</c:v>
                </c:pt>
                <c:pt idx="12">
                  <c:v>1</c:v>
                </c:pt>
                <c:pt idx="13">
                  <c:v>1</c:v>
                </c:pt>
                <c:pt idx="14">
                  <c:v>1</c:v>
                </c:pt>
                <c:pt idx="15">
                  <c:v>1</c:v>
                </c:pt>
                <c:pt idx="16">
                  <c:v>1</c:v>
                </c:pt>
                <c:pt idx="17">
                  <c:v>1</c:v>
                </c:pt>
                <c:pt idx="18">
                  <c:v>1</c:v>
                </c:pt>
                <c:pt idx="19">
                  <c:v>1</c:v>
                </c:pt>
                <c:pt idx="20">
                  <c:v>1</c:v>
                </c:pt>
                <c:pt idx="21">
                  <c:v>1</c:v>
                </c:pt>
                <c:pt idx="22">
                  <c:v>1</c:v>
                </c:pt>
                <c:pt idx="23">
                  <c:v>1</c:v>
                </c:pt>
                <c:pt idx="24">
                  <c:v>1</c:v>
                </c:pt>
              </c:numCache>
              <c:extLst/>
            </c:numRef>
          </c:val>
          <c:extLst>
            <c:ext xmlns:c16="http://schemas.microsoft.com/office/drawing/2014/chart" uri="{C3380CC4-5D6E-409C-BE32-E72D297353CC}">
              <c16:uniqueId val="{00000002-D12F-4D8E-A2E0-2D1F6F1950E2}"/>
            </c:ext>
          </c:extLst>
        </c:ser>
        <c:ser>
          <c:idx val="3"/>
          <c:order val="3"/>
          <c:tx>
            <c:strRef>
              <c:f>'Resource loading'!$B$10</c:f>
              <c:strCache>
                <c:ptCount val="1"/>
                <c:pt idx="0">
                  <c:v>Manual Migration</c:v>
                </c:pt>
              </c:strCache>
            </c:strRef>
          </c:tx>
          <c:spPr>
            <a:solidFill>
              <a:schemeClr val="accent4"/>
            </a:solidFill>
            <a:ln>
              <a:noFill/>
            </a:ln>
            <a:effectLst/>
          </c:spPr>
          <c:invertIfNegative val="0"/>
          <c:cat>
            <c:numRef>
              <c:f>'Resource loading'!$C$5:$AA$5</c:f>
              <c:numCache>
                <c:formatCode>mmm\-yy</c:formatCode>
                <c:ptCount val="25"/>
                <c:pt idx="0">
                  <c:v>42887</c:v>
                </c:pt>
                <c:pt idx="1">
                  <c:v>42917</c:v>
                </c:pt>
                <c:pt idx="2">
                  <c:v>42948</c:v>
                </c:pt>
                <c:pt idx="3">
                  <c:v>42979</c:v>
                </c:pt>
                <c:pt idx="4">
                  <c:v>43009</c:v>
                </c:pt>
                <c:pt idx="5">
                  <c:v>43040</c:v>
                </c:pt>
                <c:pt idx="6">
                  <c:v>43070</c:v>
                </c:pt>
                <c:pt idx="7">
                  <c:v>43101</c:v>
                </c:pt>
                <c:pt idx="8">
                  <c:v>43132</c:v>
                </c:pt>
                <c:pt idx="9">
                  <c:v>43160</c:v>
                </c:pt>
                <c:pt idx="10">
                  <c:v>43191</c:v>
                </c:pt>
                <c:pt idx="11">
                  <c:v>43221</c:v>
                </c:pt>
                <c:pt idx="12">
                  <c:v>43252</c:v>
                </c:pt>
                <c:pt idx="13">
                  <c:v>43282</c:v>
                </c:pt>
                <c:pt idx="14">
                  <c:v>43313</c:v>
                </c:pt>
                <c:pt idx="15">
                  <c:v>43344</c:v>
                </c:pt>
                <c:pt idx="16">
                  <c:v>43374</c:v>
                </c:pt>
                <c:pt idx="17">
                  <c:v>43405</c:v>
                </c:pt>
                <c:pt idx="18">
                  <c:v>43435</c:v>
                </c:pt>
                <c:pt idx="19">
                  <c:v>43466</c:v>
                </c:pt>
                <c:pt idx="20">
                  <c:v>43497</c:v>
                </c:pt>
                <c:pt idx="21">
                  <c:v>43525</c:v>
                </c:pt>
                <c:pt idx="22">
                  <c:v>43556</c:v>
                </c:pt>
                <c:pt idx="23">
                  <c:v>43586</c:v>
                </c:pt>
                <c:pt idx="24">
                  <c:v>43617</c:v>
                </c:pt>
              </c:numCache>
            </c:numRef>
          </c:cat>
          <c:val>
            <c:numRef>
              <c:f>'Resource loading'!$C$10:$AA$10</c:f>
              <c:numCache>
                <c:formatCode>General</c:formatCode>
                <c:ptCount val="25"/>
                <c:pt idx="0">
                  <c:v>1</c:v>
                </c:pt>
                <c:pt idx="1">
                  <c:v>1</c:v>
                </c:pt>
                <c:pt idx="2">
                  <c:v>2</c:v>
                </c:pt>
                <c:pt idx="3">
                  <c:v>2</c:v>
                </c:pt>
                <c:pt idx="4">
                  <c:v>2</c:v>
                </c:pt>
                <c:pt idx="5">
                  <c:v>3</c:v>
                </c:pt>
                <c:pt idx="6">
                  <c:v>3</c:v>
                </c:pt>
                <c:pt idx="7">
                  <c:v>3</c:v>
                </c:pt>
                <c:pt idx="8">
                  <c:v>3</c:v>
                </c:pt>
                <c:pt idx="9">
                  <c:v>3</c:v>
                </c:pt>
                <c:pt idx="10">
                  <c:v>3</c:v>
                </c:pt>
                <c:pt idx="11">
                  <c:v>3</c:v>
                </c:pt>
                <c:pt idx="12">
                  <c:v>3</c:v>
                </c:pt>
                <c:pt idx="13">
                  <c:v>3</c:v>
                </c:pt>
                <c:pt idx="14">
                  <c:v>3</c:v>
                </c:pt>
                <c:pt idx="15">
                  <c:v>2</c:v>
                </c:pt>
                <c:pt idx="16">
                  <c:v>2</c:v>
                </c:pt>
                <c:pt idx="17">
                  <c:v>1</c:v>
                </c:pt>
                <c:pt idx="18">
                  <c:v>1</c:v>
                </c:pt>
                <c:pt idx="19">
                  <c:v>1</c:v>
                </c:pt>
                <c:pt idx="20">
                  <c:v>1</c:v>
                </c:pt>
                <c:pt idx="21">
                  <c:v>1</c:v>
                </c:pt>
                <c:pt idx="22">
                  <c:v>1</c:v>
                </c:pt>
                <c:pt idx="23">
                  <c:v>1</c:v>
                </c:pt>
                <c:pt idx="24">
                  <c:v>1</c:v>
                </c:pt>
              </c:numCache>
              <c:extLst/>
            </c:numRef>
          </c:val>
          <c:extLst>
            <c:ext xmlns:c16="http://schemas.microsoft.com/office/drawing/2014/chart" uri="{C3380CC4-5D6E-409C-BE32-E72D297353CC}">
              <c16:uniqueId val="{00000003-D12F-4D8E-A2E0-2D1F6F1950E2}"/>
            </c:ext>
          </c:extLst>
        </c:ser>
        <c:ser>
          <c:idx val="4"/>
          <c:order val="4"/>
          <c:tx>
            <c:strRef>
              <c:f>'Resource loading'!$B$11</c:f>
              <c:strCache>
                <c:ptCount val="1"/>
                <c:pt idx="0">
                  <c:v>Lift &amp; Shift - Outliers</c:v>
                </c:pt>
              </c:strCache>
            </c:strRef>
          </c:tx>
          <c:spPr>
            <a:solidFill>
              <a:schemeClr val="accent5"/>
            </a:solidFill>
            <a:ln>
              <a:noFill/>
            </a:ln>
            <a:effectLst/>
          </c:spPr>
          <c:invertIfNegative val="0"/>
          <c:cat>
            <c:numRef>
              <c:f>'Resource loading'!$C$5:$AA$5</c:f>
              <c:numCache>
                <c:formatCode>mmm\-yy</c:formatCode>
                <c:ptCount val="25"/>
                <c:pt idx="0">
                  <c:v>42887</c:v>
                </c:pt>
                <c:pt idx="1">
                  <c:v>42917</c:v>
                </c:pt>
                <c:pt idx="2">
                  <c:v>42948</c:v>
                </c:pt>
                <c:pt idx="3">
                  <c:v>42979</c:v>
                </c:pt>
                <c:pt idx="4">
                  <c:v>43009</c:v>
                </c:pt>
                <c:pt idx="5">
                  <c:v>43040</c:v>
                </c:pt>
                <c:pt idx="6">
                  <c:v>43070</c:v>
                </c:pt>
                <c:pt idx="7">
                  <c:v>43101</c:v>
                </c:pt>
                <c:pt idx="8">
                  <c:v>43132</c:v>
                </c:pt>
                <c:pt idx="9">
                  <c:v>43160</c:v>
                </c:pt>
                <c:pt idx="10">
                  <c:v>43191</c:v>
                </c:pt>
                <c:pt idx="11">
                  <c:v>43221</c:v>
                </c:pt>
                <c:pt idx="12">
                  <c:v>43252</c:v>
                </c:pt>
                <c:pt idx="13">
                  <c:v>43282</c:v>
                </c:pt>
                <c:pt idx="14">
                  <c:v>43313</c:v>
                </c:pt>
                <c:pt idx="15">
                  <c:v>43344</c:v>
                </c:pt>
                <c:pt idx="16">
                  <c:v>43374</c:v>
                </c:pt>
                <c:pt idx="17">
                  <c:v>43405</c:v>
                </c:pt>
                <c:pt idx="18">
                  <c:v>43435</c:v>
                </c:pt>
                <c:pt idx="19">
                  <c:v>43466</c:v>
                </c:pt>
                <c:pt idx="20">
                  <c:v>43497</c:v>
                </c:pt>
                <c:pt idx="21">
                  <c:v>43525</c:v>
                </c:pt>
                <c:pt idx="22">
                  <c:v>43556</c:v>
                </c:pt>
                <c:pt idx="23">
                  <c:v>43586</c:v>
                </c:pt>
                <c:pt idx="24">
                  <c:v>43617</c:v>
                </c:pt>
              </c:numCache>
            </c:numRef>
          </c:cat>
          <c:val>
            <c:numRef>
              <c:f>'Resource loading'!$C$11:$AA$11</c:f>
              <c:numCache>
                <c:formatCode>General</c:formatCode>
                <c:ptCount val="25"/>
                <c:pt idx="0">
                  <c:v>1</c:v>
                </c:pt>
                <c:pt idx="1">
                  <c:v>1</c:v>
                </c:pt>
                <c:pt idx="2">
                  <c:v>2</c:v>
                </c:pt>
                <c:pt idx="3">
                  <c:v>2</c:v>
                </c:pt>
                <c:pt idx="4">
                  <c:v>4</c:v>
                </c:pt>
                <c:pt idx="5">
                  <c:v>4</c:v>
                </c:pt>
                <c:pt idx="6">
                  <c:v>4</c:v>
                </c:pt>
                <c:pt idx="7">
                  <c:v>4</c:v>
                </c:pt>
                <c:pt idx="8">
                  <c:v>6</c:v>
                </c:pt>
                <c:pt idx="9">
                  <c:v>6</c:v>
                </c:pt>
                <c:pt idx="10">
                  <c:v>6</c:v>
                </c:pt>
                <c:pt idx="11">
                  <c:v>6</c:v>
                </c:pt>
                <c:pt idx="12">
                  <c:v>6</c:v>
                </c:pt>
                <c:pt idx="13">
                  <c:v>4</c:v>
                </c:pt>
                <c:pt idx="14">
                  <c:v>4</c:v>
                </c:pt>
                <c:pt idx="15">
                  <c:v>3</c:v>
                </c:pt>
                <c:pt idx="16">
                  <c:v>3</c:v>
                </c:pt>
                <c:pt idx="17">
                  <c:v>3</c:v>
                </c:pt>
                <c:pt idx="18">
                  <c:v>2</c:v>
                </c:pt>
                <c:pt idx="19">
                  <c:v>1</c:v>
                </c:pt>
                <c:pt idx="20">
                  <c:v>1</c:v>
                </c:pt>
                <c:pt idx="21">
                  <c:v>1</c:v>
                </c:pt>
                <c:pt idx="22">
                  <c:v>1</c:v>
                </c:pt>
              </c:numCache>
              <c:extLst/>
            </c:numRef>
          </c:val>
          <c:extLst>
            <c:ext xmlns:c16="http://schemas.microsoft.com/office/drawing/2014/chart" uri="{C3380CC4-5D6E-409C-BE32-E72D297353CC}">
              <c16:uniqueId val="{00000004-D12F-4D8E-A2E0-2D1F6F1950E2}"/>
            </c:ext>
          </c:extLst>
        </c:ser>
        <c:ser>
          <c:idx val="5"/>
          <c:order val="5"/>
          <c:tx>
            <c:strRef>
              <c:f>'Resource loading'!$B$12</c:f>
              <c:strCache>
                <c:ptCount val="1"/>
                <c:pt idx="0">
                  <c:v>Packaged Apps</c:v>
                </c:pt>
              </c:strCache>
            </c:strRef>
          </c:tx>
          <c:spPr>
            <a:solidFill>
              <a:schemeClr val="accent6"/>
            </a:solidFill>
            <a:ln>
              <a:noFill/>
            </a:ln>
            <a:effectLst/>
          </c:spPr>
          <c:invertIfNegative val="0"/>
          <c:cat>
            <c:numRef>
              <c:f>'Resource loading'!$C$5:$AA$5</c:f>
              <c:numCache>
                <c:formatCode>mmm\-yy</c:formatCode>
                <c:ptCount val="25"/>
                <c:pt idx="0">
                  <c:v>42887</c:v>
                </c:pt>
                <c:pt idx="1">
                  <c:v>42917</c:v>
                </c:pt>
                <c:pt idx="2">
                  <c:v>42948</c:v>
                </c:pt>
                <c:pt idx="3">
                  <c:v>42979</c:v>
                </c:pt>
                <c:pt idx="4">
                  <c:v>43009</c:v>
                </c:pt>
                <c:pt idx="5">
                  <c:v>43040</c:v>
                </c:pt>
                <c:pt idx="6">
                  <c:v>43070</c:v>
                </c:pt>
                <c:pt idx="7">
                  <c:v>43101</c:v>
                </c:pt>
                <c:pt idx="8">
                  <c:v>43132</c:v>
                </c:pt>
                <c:pt idx="9">
                  <c:v>43160</c:v>
                </c:pt>
                <c:pt idx="10">
                  <c:v>43191</c:v>
                </c:pt>
                <c:pt idx="11">
                  <c:v>43221</c:v>
                </c:pt>
                <c:pt idx="12">
                  <c:v>43252</c:v>
                </c:pt>
                <c:pt idx="13">
                  <c:v>43282</c:v>
                </c:pt>
                <c:pt idx="14">
                  <c:v>43313</c:v>
                </c:pt>
                <c:pt idx="15">
                  <c:v>43344</c:v>
                </c:pt>
                <c:pt idx="16">
                  <c:v>43374</c:v>
                </c:pt>
                <c:pt idx="17">
                  <c:v>43405</c:v>
                </c:pt>
                <c:pt idx="18">
                  <c:v>43435</c:v>
                </c:pt>
                <c:pt idx="19">
                  <c:v>43466</c:v>
                </c:pt>
                <c:pt idx="20">
                  <c:v>43497</c:v>
                </c:pt>
                <c:pt idx="21">
                  <c:v>43525</c:v>
                </c:pt>
                <c:pt idx="22">
                  <c:v>43556</c:v>
                </c:pt>
                <c:pt idx="23">
                  <c:v>43586</c:v>
                </c:pt>
                <c:pt idx="24">
                  <c:v>43617</c:v>
                </c:pt>
              </c:numCache>
            </c:numRef>
          </c:cat>
          <c:val>
            <c:numRef>
              <c:f>'Resource loading'!$C$12:$AA$12</c:f>
              <c:numCache>
                <c:formatCode>General</c:formatCode>
                <c:ptCount val="25"/>
                <c:pt idx="0">
                  <c:v>1</c:v>
                </c:pt>
                <c:pt idx="1">
                  <c:v>2</c:v>
                </c:pt>
                <c:pt idx="2">
                  <c:v>2</c:v>
                </c:pt>
                <c:pt idx="3">
                  <c:v>4</c:v>
                </c:pt>
                <c:pt idx="4">
                  <c:v>5</c:v>
                </c:pt>
                <c:pt idx="5">
                  <c:v>5</c:v>
                </c:pt>
                <c:pt idx="6">
                  <c:v>5</c:v>
                </c:pt>
                <c:pt idx="7">
                  <c:v>5</c:v>
                </c:pt>
                <c:pt idx="8">
                  <c:v>5</c:v>
                </c:pt>
                <c:pt idx="9">
                  <c:v>5</c:v>
                </c:pt>
                <c:pt idx="10">
                  <c:v>5</c:v>
                </c:pt>
                <c:pt idx="11">
                  <c:v>5</c:v>
                </c:pt>
                <c:pt idx="12">
                  <c:v>4</c:v>
                </c:pt>
                <c:pt idx="13">
                  <c:v>4</c:v>
                </c:pt>
                <c:pt idx="14">
                  <c:v>4</c:v>
                </c:pt>
                <c:pt idx="15">
                  <c:v>3</c:v>
                </c:pt>
                <c:pt idx="16">
                  <c:v>3</c:v>
                </c:pt>
                <c:pt idx="17">
                  <c:v>3</c:v>
                </c:pt>
                <c:pt idx="18">
                  <c:v>3</c:v>
                </c:pt>
                <c:pt idx="19">
                  <c:v>1</c:v>
                </c:pt>
                <c:pt idx="20">
                  <c:v>1</c:v>
                </c:pt>
              </c:numCache>
              <c:extLst/>
            </c:numRef>
          </c:val>
          <c:extLst>
            <c:ext xmlns:c16="http://schemas.microsoft.com/office/drawing/2014/chart" uri="{C3380CC4-5D6E-409C-BE32-E72D297353CC}">
              <c16:uniqueId val="{00000005-D12F-4D8E-A2E0-2D1F6F1950E2}"/>
            </c:ext>
          </c:extLst>
        </c:ser>
        <c:dLbls>
          <c:showLegendKey val="0"/>
          <c:showVal val="0"/>
          <c:showCatName val="0"/>
          <c:showSerName val="0"/>
          <c:showPercent val="0"/>
          <c:showBubbleSize val="0"/>
        </c:dLbls>
        <c:gapWidth val="55"/>
        <c:overlap val="100"/>
        <c:axId val="81561856"/>
        <c:axId val="81575936"/>
      </c:barChart>
      <c:lineChart>
        <c:grouping val="standard"/>
        <c:varyColors val="0"/>
        <c:ser>
          <c:idx val="6"/>
          <c:order val="6"/>
          <c:tx>
            <c:strRef>
              <c:f>'Resource loading'!$B$17</c:f>
              <c:strCache>
                <c:ptCount val="1"/>
                <c:pt idx="0">
                  <c:v>Apps migrated per month</c:v>
                </c:pt>
              </c:strCache>
            </c:strRef>
          </c:tx>
          <c:spPr>
            <a:ln w="28575" cap="rnd">
              <a:solidFill>
                <a:schemeClr val="accent1">
                  <a:lumMod val="60000"/>
                </a:schemeClr>
              </a:solidFill>
              <a:round/>
            </a:ln>
            <a:effectLst/>
          </c:spPr>
          <c:marker>
            <c:symbol val="none"/>
          </c:marker>
          <c:cat>
            <c:strLit>
              <c:ptCount val="25"/>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extLst>
                <c:ext xmlns:c15="http://schemas.microsoft.com/office/drawing/2012/chart" uri="{02D57815-91ED-43cb-92C2-25804820EDAC}">
                  <c15:autoCat val="1"/>
                </c:ext>
              </c:extLst>
            </c:strLit>
          </c:cat>
          <c:val>
            <c:numRef>
              <c:f>'Resource loading'!$C$17:$AA$17</c:f>
              <c:numCache>
                <c:formatCode>General</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extLst/>
            </c:numRef>
          </c:val>
          <c:smooth val="0"/>
          <c:extLst>
            <c:ext xmlns:c16="http://schemas.microsoft.com/office/drawing/2014/chart" uri="{C3380CC4-5D6E-409C-BE32-E72D297353CC}">
              <c16:uniqueId val="{00000006-D12F-4D8E-A2E0-2D1F6F1950E2}"/>
            </c:ext>
          </c:extLst>
        </c:ser>
        <c:dLbls>
          <c:showLegendKey val="0"/>
          <c:showVal val="0"/>
          <c:showCatName val="0"/>
          <c:showSerName val="0"/>
          <c:showPercent val="0"/>
          <c:showBubbleSize val="0"/>
        </c:dLbls>
        <c:marker val="1"/>
        <c:smooth val="0"/>
        <c:axId val="81588224"/>
        <c:axId val="81577856"/>
      </c:lineChart>
      <c:dateAx>
        <c:axId val="81561856"/>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1575936"/>
        <c:crosses val="autoZero"/>
        <c:auto val="1"/>
        <c:lblOffset val="100"/>
        <c:baseTimeUnit val="months"/>
      </c:dateAx>
      <c:valAx>
        <c:axId val="8157593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Pizza Box Teams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1561856"/>
        <c:crosses val="autoZero"/>
        <c:crossBetween val="between"/>
      </c:valAx>
      <c:valAx>
        <c:axId val="81577856"/>
        <c:scaling>
          <c:orientation val="minMax"/>
        </c:scaling>
        <c:delete val="0"/>
        <c:axPos val="r"/>
        <c:title>
          <c:tx>
            <c:rich>
              <a:bodyPr rot="540000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Apps migrated per month</a:t>
                </a:r>
              </a:p>
            </c:rich>
          </c:tx>
          <c:overlay val="0"/>
          <c:spPr>
            <a:noFill/>
            <a:ln>
              <a:noFill/>
            </a:ln>
            <a:effectLst/>
          </c:spPr>
          <c:txPr>
            <a:bodyPr rot="540000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1588224"/>
        <c:crosses val="max"/>
        <c:crossBetween val="between"/>
      </c:valAx>
      <c:catAx>
        <c:axId val="81588224"/>
        <c:scaling>
          <c:orientation val="minMax"/>
        </c:scaling>
        <c:delete val="1"/>
        <c:axPos val="b"/>
        <c:numFmt formatCode="General" sourceLinked="1"/>
        <c:majorTickMark val="out"/>
        <c:minorTickMark val="none"/>
        <c:tickLblPos val="nextTo"/>
        <c:crossAx val="81577856"/>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2402542</xdr:colOff>
      <xdr:row>20</xdr:row>
      <xdr:rowOff>47735</xdr:rowOff>
    </xdr:from>
    <xdr:to>
      <xdr:col>38</xdr:col>
      <xdr:colOff>170329</xdr:colOff>
      <xdr:row>42</xdr:row>
      <xdr:rowOff>152399</xdr:rowOff>
    </xdr:to>
    <xdr:graphicFrame macro="">
      <xdr:nvGraphicFramePr>
        <xdr:cNvPr id="2" name="Chart 1">
          <a:extLst>
            <a:ext uri="{FF2B5EF4-FFF2-40B4-BE49-F238E27FC236}">
              <a16:creationId xmlns:a16="http://schemas.microsoft.com/office/drawing/2014/main" id="{7218C065-F36C-4310-A3AB-443AF5E21CA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Relationships xmlns="http://schemas.openxmlformats.org/package/2006/relationships"><Relationship Id="rId1" Type="http://schemas.openxmlformats.org/officeDocument/2006/relationships/externalLinkPath" Target="file:///C:\MYDATA\Application%20Capability\Cloud%20Enablement%20Factory\ACE%20Product%20Development\CSC-HPE%20Integration\GA%20Slides\Solution%20collateral\Estimation%20Models\Level%202%20Estimates\High%20level%20Estimates%20v5.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tform Factor"/>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6.xml.rels><?xml version="1.0" encoding="UTF-8" standalone="yes"?><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2.xml.rels><?xml version="1.0" encoding="UTF-8" standalone="yes"?><Relationships xmlns="http://schemas.openxmlformats.org/package/2006/relationships"><Relationship Id="rId1" Type="http://schemas.openxmlformats.org/officeDocument/2006/relationships/drawing" Target="../drawings/drawing1.xml"/></Relationships>
</file>

<file path=xl/worksheets/_rels/sheet5.xml.rels><?xml version="1.0" encoding="UTF-8" standalone="yes"?><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3:O36"/>
  <sheetViews>
    <sheetView zoomScale="90" zoomScaleNormal="90" workbookViewId="0">
      <selection activeCell="E23" sqref="E23:J23"/>
    </sheetView>
  </sheetViews>
  <sheetFormatPr defaultColWidth="8.90625" defaultRowHeight="13" x14ac:dyDescent="0.3"/>
  <cols>
    <col min="1" max="1" width="8.90625" customWidth="1" style="7"/>
    <col min="2" max="2" bestFit="1" width="13.36328125" customWidth="1" style="7"/>
    <col min="3" max="6" width="11.90625" customWidth="1" style="7"/>
    <col min="7" max="7" width="12.08984375" customWidth="1" style="7"/>
    <col min="8" max="16" width="11.90625" customWidth="1" style="7"/>
    <col min="17" max="19" width="8.90625" customWidth="1" style="7"/>
    <col min="20" max="16384" width="8.90625" customWidth="1" style="7"/>
  </cols>
  <sheetData>
    <row r="3" ht="23.4" customHeight="1">
      <c r="B3" s="6" t="s">
        <v>935</v>
      </c>
      <c r="C3" s="6" t="s">
        <v>936</v>
      </c>
      <c r="D3" s="6" t="s">
        <v>937</v>
      </c>
      <c r="E3" s="6" t="s">
        <v>938</v>
      </c>
    </row>
    <row r="4">
      <c r="B4" s="8" t="s">
        <v>939</v>
      </c>
      <c r="C4" s="8">
        <v>342</v>
      </c>
      <c r="D4" s="8">
        <v>82</v>
      </c>
      <c r="E4" s="8">
        <v>260</v>
      </c>
    </row>
    <row r="5">
      <c r="B5" s="9" t="s">
        <v>940</v>
      </c>
      <c r="C5" s="9">
        <v>290</v>
      </c>
      <c r="D5" s="9">
        <v>107</v>
      </c>
      <c r="E5" s="9">
        <v>183</v>
      </c>
    </row>
    <row r="6">
      <c r="B6" s="9" t="s">
        <v>941</v>
      </c>
      <c r="C6" s="9">
        <v>78</v>
      </c>
      <c r="D6" s="9">
        <v>24</v>
      </c>
      <c r="E6" s="9">
        <v>54</v>
      </c>
    </row>
    <row r="7">
      <c r="B7" s="9" t="s">
        <v>942</v>
      </c>
      <c r="C7" s="9">
        <v>39</v>
      </c>
      <c r="D7" s="9">
        <v>13</v>
      </c>
      <c r="E7" s="9">
        <v>26</v>
      </c>
    </row>
    <row r="8">
      <c r="B8" s="9" t="s">
        <v>943</v>
      </c>
      <c r="C8" s="9">
        <v>69</v>
      </c>
      <c r="D8" s="9">
        <v>18</v>
      </c>
      <c r="E8" s="16">
        <v>51</v>
      </c>
    </row>
    <row r="9">
      <c r="C9" s="15">
        <f>SUM(C4:C8)</f>
        <v>818</v>
      </c>
      <c r="D9" s="15">
        <f>SUM(D4:D8)</f>
        <v>244</v>
      </c>
      <c r="E9" s="15">
        <f>SUM(E4:E8)</f>
        <v>574</v>
      </c>
    </row>
    <row r="15" ht="48" customHeight="1">
      <c r="B15" s="10" t="s">
        <v>935</v>
      </c>
      <c r="C15" s="10" t="s">
        <v>944</v>
      </c>
      <c r="D15" s="10" t="s">
        <v>945</v>
      </c>
      <c r="E15" s="10" t="s">
        <v>946</v>
      </c>
      <c r="F15" s="10" t="s">
        <v>947</v>
      </c>
      <c r="G15" s="10" t="s">
        <v>948</v>
      </c>
      <c r="H15" s="10" t="s">
        <v>949</v>
      </c>
      <c r="I15" s="10" t="s">
        <v>950</v>
      </c>
      <c r="J15" s="10" t="s">
        <v>951</v>
      </c>
      <c r="K15" s="10" t="s">
        <v>952</v>
      </c>
      <c r="L15" s="18" t="s">
        <v>953</v>
      </c>
      <c r="M15" s="18" t="s">
        <v>954</v>
      </c>
      <c r="N15" s="18" t="s">
        <v>955</v>
      </c>
      <c r="O15" s="18" t="s">
        <v>956</v>
      </c>
    </row>
    <row r="16">
      <c r="B16" s="11" t="s">
        <v>939</v>
      </c>
      <c r="C16" s="11">
        <v>4</v>
      </c>
      <c r="D16" s="11">
        <v>87</v>
      </c>
      <c r="E16" s="12"/>
      <c r="F16" s="12"/>
      <c r="G16" s="11">
        <v>5</v>
      </c>
      <c r="H16" s="11">
        <v>86</v>
      </c>
      <c r="I16" s="11">
        <v>53</v>
      </c>
      <c r="J16" s="11">
        <v>34</v>
      </c>
      <c r="K16" s="11">
        <v>4</v>
      </c>
      <c r="L16" s="12"/>
      <c r="M16" s="11">
        <v>8</v>
      </c>
      <c r="N16" s="11">
        <v>1</v>
      </c>
      <c r="O16" s="11">
        <v>1</v>
      </c>
    </row>
    <row r="17">
      <c r="B17" s="13" t="s">
        <v>940</v>
      </c>
      <c r="C17" s="13">
        <v>9</v>
      </c>
      <c r="D17" s="13">
        <v>117</v>
      </c>
      <c r="E17" s="14"/>
      <c r="F17" s="13">
        <v>4</v>
      </c>
      <c r="G17" s="13">
        <v>8</v>
      </c>
      <c r="H17" s="13">
        <v>29</v>
      </c>
      <c r="I17" s="13">
        <v>45</v>
      </c>
      <c r="J17" s="13">
        <v>17</v>
      </c>
      <c r="K17" s="13">
        <v>11</v>
      </c>
      <c r="L17" s="14"/>
      <c r="M17" s="13">
        <v>25</v>
      </c>
      <c r="N17" s="13">
        <v>4</v>
      </c>
      <c r="O17" s="13">
        <v>7</v>
      </c>
    </row>
    <row r="18">
      <c r="B18" s="13" t="s">
        <v>941</v>
      </c>
      <c r="C18" s="14"/>
      <c r="D18" s="13">
        <v>25</v>
      </c>
      <c r="E18" s="14"/>
      <c r="F18" s="14"/>
      <c r="G18" s="13">
        <v>4</v>
      </c>
      <c r="H18" s="13">
        <v>7</v>
      </c>
      <c r="I18" s="13">
        <v>11</v>
      </c>
      <c r="J18" s="14"/>
      <c r="K18" s="13">
        <v>5</v>
      </c>
      <c r="L18" s="13">
        <v>3</v>
      </c>
      <c r="M18" s="13">
        <v>5</v>
      </c>
      <c r="N18" s="14"/>
      <c r="O18" s="14"/>
    </row>
    <row r="19">
      <c r="B19" s="13" t="s">
        <v>942</v>
      </c>
      <c r="C19" s="13">
        <v>1</v>
      </c>
      <c r="D19" s="13">
        <v>20</v>
      </c>
      <c r="E19" s="14"/>
      <c r="F19" s="14"/>
      <c r="G19" s="13">
        <v>1</v>
      </c>
      <c r="H19" s="13">
        <v>7</v>
      </c>
      <c r="I19" s="13">
        <v>7</v>
      </c>
      <c r="J19" s="13">
        <v>1</v>
      </c>
      <c r="K19" s="13">
        <v>3</v>
      </c>
      <c r="L19" s="14"/>
      <c r="M19" s="14"/>
      <c r="N19" s="14"/>
      <c r="O19" s="14"/>
    </row>
    <row r="20">
      <c r="B20" s="13" t="s">
        <v>943</v>
      </c>
      <c r="C20" s="13">
        <v>5</v>
      </c>
      <c r="D20" s="14">
        <v>38</v>
      </c>
      <c r="E20" s="13"/>
      <c r="F20" s="14"/>
      <c r="G20" s="14">
        <v>2</v>
      </c>
      <c r="H20" s="14">
        <v>10</v>
      </c>
      <c r="I20" s="14">
        <v>20</v>
      </c>
      <c r="J20" s="14"/>
      <c r="K20" s="14">
        <v>1</v>
      </c>
      <c r="L20" s="14">
        <v>2</v>
      </c>
      <c r="M20" s="14"/>
      <c r="N20" s="14"/>
      <c r="O20" s="14"/>
    </row>
    <row r="22">
      <c r="C22" s="17">
        <f>SUM(C16:C20)</f>
        <v>19</v>
      </c>
      <c r="D22" s="17">
        <f ref="D22:O22" t="shared" si="0">SUM(D16:D20)</f>
        <v>287</v>
      </c>
      <c r="E22" s="17">
        <f t="shared" si="0"/>
        <v>0</v>
      </c>
      <c r="F22" s="17">
        <f t="shared" si="0"/>
        <v>4</v>
      </c>
      <c r="G22" s="17">
        <f t="shared" si="0"/>
        <v>20</v>
      </c>
      <c r="H22" s="17">
        <f t="shared" si="0"/>
        <v>139</v>
      </c>
      <c r="I22" s="17">
        <f t="shared" si="0"/>
        <v>136</v>
      </c>
      <c r="J22" s="17">
        <f t="shared" si="0"/>
        <v>52</v>
      </c>
      <c r="K22" s="17">
        <f t="shared" si="0"/>
        <v>24</v>
      </c>
      <c r="L22" s="17">
        <f t="shared" si="0"/>
        <v>5</v>
      </c>
      <c r="M22" s="17">
        <f t="shared" si="0"/>
        <v>38</v>
      </c>
      <c r="N22" s="17">
        <f t="shared" si="0"/>
        <v>5</v>
      </c>
      <c r="O22" s="17">
        <f t="shared" si="0"/>
        <v>8</v>
      </c>
    </row>
    <row r="23">
      <c r="C23" s="28">
        <f>C22/$O$24</f>
        <v>0.025780189959294438</v>
      </c>
      <c r="D23" s="28">
        <f ref="D23:O23" t="shared" si="1">D22/$O$24</f>
        <v>0.38941655359565808</v>
      </c>
      <c r="E23" s="28">
        <f t="shared" si="1"/>
        <v>0</v>
      </c>
      <c r="F23" s="28">
        <f t="shared" si="1"/>
        <v>0.0054274084124830389</v>
      </c>
      <c r="G23" s="28">
        <f t="shared" si="1"/>
        <v>0.027137042062415198</v>
      </c>
      <c r="H23" s="28">
        <f t="shared" si="1"/>
        <v>0.18860244233378562</v>
      </c>
      <c r="I23" s="28">
        <f t="shared" si="1"/>
        <v>0.18453188602442333</v>
      </c>
      <c r="J23" s="28">
        <f t="shared" si="1"/>
        <v>0.07055630936227951</v>
      </c>
      <c r="K23" s="28">
        <f t="shared" si="1"/>
        <v>0.032564450474898234</v>
      </c>
      <c r="L23" s="28">
        <f t="shared" si="1"/>
        <v>0.0067842605156037995</v>
      </c>
      <c r="M23" s="28">
        <f t="shared" si="1"/>
        <v>0.051560379918588875</v>
      </c>
      <c r="N23" s="28">
        <f t="shared" si="1"/>
        <v>0.0067842605156037995</v>
      </c>
      <c r="O23" s="28">
        <f t="shared" si="1"/>
        <v>0.010854816824966078</v>
      </c>
    </row>
    <row r="24">
      <c r="C24" s="28">
        <f>SUM(C22:D22)/$O$24</f>
        <v>0.41519674355495251</v>
      </c>
      <c r="H24" s="7" t="s">
        <v>957</v>
      </c>
      <c r="O24" s="7">
        <f>SUM(C22:O22)</f>
        <v>737</v>
      </c>
    </row>
    <row r="27">
      <c r="C27" s="27">
        <v>0.3</v>
      </c>
      <c r="D27" s="27">
        <v>0.4</v>
      </c>
      <c r="E27" s="27">
        <v>0.2</v>
      </c>
      <c r="F27" s="27">
        <v>0.05</v>
      </c>
      <c r="G27" s="27">
        <v>0.05</v>
      </c>
      <c r="H27" s="22"/>
    </row>
    <row r="28">
      <c r="C28" s="26" t="s">
        <v>63</v>
      </c>
      <c r="D28" s="26" t="s">
        <v>64</v>
      </c>
      <c r="E28" s="26" t="s">
        <v>65</v>
      </c>
      <c r="F28" s="26" t="s">
        <v>958</v>
      </c>
      <c r="G28" s="26" t="s">
        <v>959</v>
      </c>
      <c r="H28" s="26"/>
    </row>
    <row r="29" ht="14" customHeight="1">
      <c r="A29" s="514" t="s">
        <v>960</v>
      </c>
      <c r="B29" s="25" t="s">
        <v>961</v>
      </c>
      <c r="C29" s="517" t="s">
        <v>962</v>
      </c>
      <c r="D29" s="518"/>
      <c r="E29" s="518"/>
      <c r="F29" s="518"/>
      <c r="G29" s="518"/>
      <c r="H29" s="519"/>
    </row>
    <row r="30" ht="14" customHeight="1">
      <c r="A30" s="515"/>
      <c r="B30" s="21" t="s">
        <v>963</v>
      </c>
      <c r="C30" s="22"/>
      <c r="D30" s="22"/>
      <c r="E30" s="22"/>
      <c r="F30" s="22"/>
      <c r="G30" s="22"/>
      <c r="H30" s="22"/>
    </row>
    <row r="31" ht="14" customHeight="1">
      <c r="A31" s="515"/>
      <c r="B31" s="21" t="s">
        <v>964</v>
      </c>
      <c r="C31" s="22"/>
      <c r="D31" s="22"/>
      <c r="E31" s="22"/>
      <c r="F31" s="22"/>
      <c r="G31" s="22"/>
      <c r="H31" s="22"/>
    </row>
    <row r="32" ht="14" customHeight="1">
      <c r="A32" s="515"/>
      <c r="B32" s="21" t="s">
        <v>965</v>
      </c>
      <c r="C32" s="22"/>
      <c r="D32" s="22"/>
      <c r="E32" s="22"/>
      <c r="F32" s="22"/>
      <c r="G32" s="22"/>
      <c r="H32" s="22"/>
    </row>
    <row r="33">
      <c r="A33" s="516"/>
      <c r="B33" s="21" t="s">
        <v>966</v>
      </c>
      <c r="C33" s="22"/>
      <c r="D33" s="22"/>
      <c r="E33" s="22"/>
      <c r="F33" s="22"/>
      <c r="G33" s="22"/>
      <c r="H33" s="22"/>
    </row>
    <row r="34" ht="14" customHeight="1">
      <c r="A34" s="514" t="s">
        <v>967</v>
      </c>
      <c r="B34" s="21" t="s">
        <v>968</v>
      </c>
      <c r="C34" s="22"/>
      <c r="D34" s="22"/>
      <c r="E34" s="22"/>
      <c r="F34" s="22"/>
      <c r="G34" s="22"/>
      <c r="H34" s="22"/>
    </row>
    <row r="35" ht="14" customHeight="1">
      <c r="A35" s="516"/>
      <c r="B35" s="21" t="s">
        <v>969</v>
      </c>
      <c r="C35" s="22"/>
      <c r="D35" s="22"/>
      <c r="E35" s="22"/>
      <c r="F35" s="22"/>
      <c r="G35" s="22"/>
      <c r="H35" s="22"/>
    </row>
    <row r="36" ht="24">
      <c r="A36" s="23" t="s">
        <v>970</v>
      </c>
      <c r="B36" s="24" t="s">
        <v>971</v>
      </c>
      <c r="C36" s="22"/>
      <c r="D36" s="22"/>
      <c r="E36" s="22"/>
      <c r="F36" s="22"/>
      <c r="G36" s="22"/>
      <c r="H36" s="22"/>
    </row>
  </sheetData>
  <mergeCells>
    <mergeCell ref="A29:A33"/>
    <mergeCell ref="A34:A35"/>
    <mergeCell ref="C29:H29"/>
  </mergeCells>
  <pageMargins left="0.7" right="0.7" top="0.75" bottom="0.75"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5"/>
  <dimension ref="A1:AM39"/>
  <sheetViews>
    <sheetView topLeftCell="K1" workbookViewId="0">
      <selection activeCell="Y9" sqref="Y9"/>
    </sheetView>
  </sheetViews>
  <sheetFormatPr defaultRowHeight="14.5" x14ac:dyDescent="0.35"/>
  <cols>
    <col min="1" max="1" hidden="1" width="28.54296875" customWidth="1"/>
    <col min="2" max="2" hidden="1" width="18.08984375" customWidth="1"/>
    <col min="3" max="3" bestFit="1" width="28.90625" customWidth="1"/>
    <col min="4" max="4" width="9.453125" customWidth="1" style="44"/>
    <col min="5" max="5" hidden="1" width="9.453125" customWidth="1" style="44"/>
    <col min="6" max="7" width="9.453125" customWidth="1" style="44"/>
    <col min="8" max="8" bestFit="1" width="17.6328125" customWidth="1" style="44"/>
    <col min="9" max="9" width="9.453125" customWidth="1" style="44"/>
    <col min="10" max="10" bestFit="1" width="22" customWidth="1" style="44"/>
    <col min="11" max="11" width="9.453125" customWidth="1" style="44"/>
    <col min="12" max="13" width="9.08984375" customWidth="1" style="44"/>
    <col min="14" max="14" width="13" customWidth="1" style="44"/>
    <col min="15" max="15" width="9.08984375" customWidth="1" style="44"/>
    <col min="16" max="16" bestFit="1" width="13.6328125" customWidth="1" style="44"/>
    <col min="17" max="17" width="10.36328125" customWidth="1" style="44"/>
    <col min="18" max="18" width="9.08984375" customWidth="1" style="44"/>
    <col min="19" max="19" width="10.54296875" customWidth="1" style="44"/>
    <col min="20" max="20" bestFit="1" width="19.453125" customWidth="1" style="44"/>
    <col min="21" max="21" width="9.08984375" customWidth="1" style="44"/>
    <col min="23" max="23" width="9.6328125" customWidth="1" style="44"/>
    <col min="25" max="25" width="9.6328125" customWidth="1" style="44"/>
    <col min="26" max="26" bestFit="1" width="8.90625" customWidth="1"/>
    <col min="27" max="27" width="9.54296875" customWidth="1" style="44"/>
    <col min="28" max="28" bestFit="1" width="12.36328125" customWidth="1"/>
    <col min="29" max="29" width="9.54296875" customWidth="1" style="44"/>
    <col min="31" max="31" width="9.08984375" customWidth="1" style="44"/>
    <col min="32" max="32" width="22.453125" customWidth="1" style="44"/>
    <col min="33" max="33" width="9.08984375" customWidth="1" style="44"/>
    <col min="34" max="34" bestFit="1" width="19.453125" customWidth="1" style="44"/>
    <col min="35" max="35" width="9.08984375" customWidth="1" style="44"/>
    <col min="36" max="36" bestFit="1" width="13.08984375" customWidth="1"/>
  </cols>
  <sheetData>
    <row r="1" ht="60" customHeight="1" s="44" customFormat="1">
      <c r="A1" s="583" t="s">
        <v>325</v>
      </c>
      <c r="B1" s="583"/>
      <c r="C1" s="563" t="s">
        <v>326</v>
      </c>
      <c r="D1" s="563"/>
      <c r="E1" s="225"/>
      <c r="F1" s="569" t="s">
        <v>327</v>
      </c>
      <c r="G1" s="569"/>
      <c r="H1" s="571" t="s">
        <v>9</v>
      </c>
      <c r="I1" s="571"/>
      <c r="J1" s="573" t="s">
        <v>328</v>
      </c>
      <c r="K1" s="573"/>
      <c r="L1" s="565" t="s">
        <v>329</v>
      </c>
      <c r="M1" s="565"/>
      <c r="N1" s="565"/>
      <c r="O1" s="565"/>
      <c r="P1" s="567" t="s">
        <v>330</v>
      </c>
      <c r="Q1" s="567"/>
      <c r="R1" s="561" t="s">
        <v>331</v>
      </c>
      <c r="S1" s="561"/>
      <c r="T1" s="575" t="s">
        <v>332</v>
      </c>
      <c r="U1" s="575"/>
      <c r="V1" s="576" t="s">
        <v>333</v>
      </c>
      <c r="W1" s="576"/>
      <c r="X1" s="578" t="s">
        <v>334</v>
      </c>
      <c r="Y1" s="578"/>
      <c r="Z1" s="588" t="s">
        <v>335</v>
      </c>
      <c r="AA1" s="588"/>
      <c r="AB1" s="589" t="s">
        <v>336</v>
      </c>
      <c r="AC1" s="589"/>
      <c r="AD1" s="586" t="s">
        <v>337</v>
      </c>
      <c r="AE1" s="586"/>
      <c r="AF1" s="584" t="s">
        <v>191</v>
      </c>
      <c r="AG1" s="584"/>
      <c r="AH1" s="586" t="s">
        <v>192</v>
      </c>
      <c r="AI1" s="586"/>
      <c r="AJ1" s="561" t="s">
        <v>338</v>
      </c>
      <c r="AK1" s="561"/>
      <c r="AL1" s="580"/>
      <c r="AM1" s="580"/>
    </row>
    <row r="2" s="44" customFormat="1">
      <c r="A2" s="583"/>
      <c r="B2" s="583"/>
      <c r="C2" s="564">
        <v>6</v>
      </c>
      <c r="D2" s="564"/>
      <c r="E2" s="226"/>
      <c r="F2" s="570">
        <v>2</v>
      </c>
      <c r="G2" s="570"/>
      <c r="H2" s="572">
        <v>6</v>
      </c>
      <c r="I2" s="572"/>
      <c r="J2" s="574">
        <v>4</v>
      </c>
      <c r="K2" s="574"/>
      <c r="L2" s="566">
        <v>6</v>
      </c>
      <c r="M2" s="566"/>
      <c r="N2" s="566"/>
      <c r="O2" s="566"/>
      <c r="P2" s="568">
        <v>6</v>
      </c>
      <c r="Q2" s="568"/>
      <c r="R2" s="562">
        <v>4</v>
      </c>
      <c r="S2" s="562"/>
      <c r="T2" s="572">
        <v>3</v>
      </c>
      <c r="U2" s="572"/>
      <c r="V2" s="577">
        <v>4</v>
      </c>
      <c r="W2" s="577"/>
      <c r="X2" s="579">
        <v>2</v>
      </c>
      <c r="Y2" s="579"/>
      <c r="Z2" s="574">
        <v>2</v>
      </c>
      <c r="AA2" s="574"/>
      <c r="AB2" s="590">
        <v>2</v>
      </c>
      <c r="AC2" s="590"/>
      <c r="AD2" s="591">
        <v>3</v>
      </c>
      <c r="AE2" s="591"/>
      <c r="AF2" s="585">
        <v>2</v>
      </c>
      <c r="AG2" s="585"/>
      <c r="AH2" s="587">
        <v>3</v>
      </c>
      <c r="AI2" s="587"/>
      <c r="AJ2" s="562">
        <v>4</v>
      </c>
      <c r="AK2" s="562"/>
      <c r="AL2" s="580"/>
      <c r="AM2" s="580"/>
    </row>
    <row r="3" ht="65.5">
      <c r="C3" s="86" t="s">
        <v>339</v>
      </c>
      <c r="D3" s="94" t="s">
        <v>340</v>
      </c>
      <c r="E3" s="94"/>
      <c r="F3" s="95" t="s">
        <v>341</v>
      </c>
      <c r="G3" s="95" t="s">
        <v>342</v>
      </c>
      <c r="H3" s="96" t="s">
        <v>9</v>
      </c>
      <c r="I3" s="96" t="s">
        <v>340</v>
      </c>
      <c r="J3" s="97" t="s">
        <v>328</v>
      </c>
      <c r="K3" s="97" t="s">
        <v>340</v>
      </c>
      <c r="L3" s="98" t="s">
        <v>169</v>
      </c>
      <c r="M3" s="98" t="s">
        <v>340</v>
      </c>
      <c r="N3" s="99" t="s">
        <v>343</v>
      </c>
      <c r="O3" s="99" t="s">
        <v>340</v>
      </c>
      <c r="P3" s="100" t="s">
        <v>171</v>
      </c>
      <c r="Q3" s="100" t="s">
        <v>340</v>
      </c>
      <c r="R3" s="101" t="s">
        <v>344</v>
      </c>
      <c r="S3" s="101" t="s">
        <v>340</v>
      </c>
      <c r="T3" s="96" t="s">
        <v>345</v>
      </c>
      <c r="U3" s="96" t="s">
        <v>340</v>
      </c>
      <c r="V3" s="102" t="s">
        <v>24</v>
      </c>
      <c r="W3" s="102" t="s">
        <v>340</v>
      </c>
      <c r="X3" s="103" t="s">
        <v>346</v>
      </c>
      <c r="Y3" s="103" t="s">
        <v>340</v>
      </c>
      <c r="Z3" s="97" t="s">
        <v>172</v>
      </c>
      <c r="AA3" s="97" t="s">
        <v>340</v>
      </c>
      <c r="AB3" s="104" t="s">
        <v>33</v>
      </c>
      <c r="AC3" s="104" t="s">
        <v>340</v>
      </c>
      <c r="AD3" s="105" t="s">
        <v>347</v>
      </c>
      <c r="AE3" s="105" t="s">
        <v>340</v>
      </c>
      <c r="AF3" s="106" t="s">
        <v>42</v>
      </c>
      <c r="AG3" s="106" t="s">
        <v>340</v>
      </c>
      <c r="AH3" s="105" t="s">
        <v>348</v>
      </c>
      <c r="AI3" s="105" t="s">
        <v>340</v>
      </c>
      <c r="AJ3" s="101" t="s">
        <v>349</v>
      </c>
      <c r="AK3" s="101" t="s">
        <v>340</v>
      </c>
      <c r="AL3" s="45"/>
      <c r="AM3" s="45"/>
    </row>
    <row r="4">
      <c r="C4" s="86" t="s">
        <v>350</v>
      </c>
      <c r="D4" s="86">
        <v>0</v>
      </c>
      <c r="E4" s="86"/>
      <c r="F4" s="83" t="s">
        <v>63</v>
      </c>
      <c r="G4" s="83">
        <v>0</v>
      </c>
      <c r="H4" s="90" t="s">
        <v>351</v>
      </c>
      <c r="I4" s="90">
        <v>0</v>
      </c>
      <c r="J4" s="76" t="s">
        <v>352</v>
      </c>
      <c r="K4" s="88">
        <v>7</v>
      </c>
      <c r="L4" s="107" t="s">
        <v>353</v>
      </c>
      <c r="M4" s="107">
        <v>0</v>
      </c>
      <c r="N4" s="108" t="s">
        <v>126</v>
      </c>
      <c r="O4" s="108">
        <v>0</v>
      </c>
      <c r="P4" s="109" t="s">
        <v>354</v>
      </c>
      <c r="Q4" s="109">
        <v>0</v>
      </c>
      <c r="R4" s="82" t="s">
        <v>355</v>
      </c>
      <c r="S4" s="82">
        <v>0</v>
      </c>
      <c r="T4" s="90" t="s">
        <v>356</v>
      </c>
      <c r="U4" s="90">
        <v>0</v>
      </c>
      <c r="V4" s="89" t="s">
        <v>357</v>
      </c>
      <c r="W4" s="89">
        <v>0</v>
      </c>
      <c r="X4" s="80" t="s">
        <v>358</v>
      </c>
      <c r="Y4" s="80">
        <v>0</v>
      </c>
      <c r="Z4" s="88" t="s">
        <v>359</v>
      </c>
      <c r="AA4" s="88">
        <v>0</v>
      </c>
      <c r="AB4" s="85" t="s">
        <v>359</v>
      </c>
      <c r="AC4" s="85">
        <v>0</v>
      </c>
      <c r="AD4" s="87" t="s">
        <v>360</v>
      </c>
      <c r="AE4" s="87">
        <v>0</v>
      </c>
      <c r="AF4" s="84" t="s">
        <v>361</v>
      </c>
      <c r="AG4" s="84">
        <v>0</v>
      </c>
      <c r="AH4" s="87" t="s">
        <v>357</v>
      </c>
      <c r="AI4" s="87">
        <v>0</v>
      </c>
      <c r="AJ4" s="82" t="s">
        <v>362</v>
      </c>
      <c r="AK4" s="82">
        <v>-2</v>
      </c>
    </row>
    <row r="5" s="44" customFormat="1">
      <c r="C5" s="86" t="s">
        <v>363</v>
      </c>
      <c r="D5" s="86">
        <v>0</v>
      </c>
      <c r="E5" s="86"/>
      <c r="F5" s="83" t="s">
        <v>64</v>
      </c>
      <c r="G5" s="83">
        <v>1</v>
      </c>
      <c r="H5" s="90" t="s">
        <v>364</v>
      </c>
      <c r="I5" s="90">
        <v>1</v>
      </c>
      <c r="J5" s="76" t="s">
        <v>365</v>
      </c>
      <c r="K5" s="88">
        <v>6</v>
      </c>
      <c r="L5" s="107" t="s">
        <v>366</v>
      </c>
      <c r="M5" s="107">
        <v>1</v>
      </c>
      <c r="N5" s="108" t="s">
        <v>367</v>
      </c>
      <c r="O5" s="108">
        <v>1</v>
      </c>
      <c r="P5" s="109" t="s">
        <v>368</v>
      </c>
      <c r="Q5" s="109">
        <v>1</v>
      </c>
      <c r="R5" s="82" t="s">
        <v>369</v>
      </c>
      <c r="S5" s="82">
        <v>2</v>
      </c>
      <c r="T5" s="90" t="s">
        <v>370</v>
      </c>
      <c r="U5" s="90">
        <v>3</v>
      </c>
      <c r="V5" s="89" t="s">
        <v>371</v>
      </c>
      <c r="W5" s="89">
        <v>1</v>
      </c>
      <c r="X5" s="110" t="s">
        <v>372</v>
      </c>
      <c r="Y5" s="80">
        <v>1</v>
      </c>
      <c r="Z5" s="111" t="s">
        <v>373</v>
      </c>
      <c r="AA5" s="88">
        <v>1</v>
      </c>
      <c r="AB5" s="112" t="s">
        <v>373</v>
      </c>
      <c r="AC5" s="85">
        <v>1</v>
      </c>
      <c r="AD5" s="87" t="s">
        <v>374</v>
      </c>
      <c r="AE5" s="87">
        <v>1</v>
      </c>
      <c r="AF5" s="84" t="s">
        <v>375</v>
      </c>
      <c r="AG5" s="84">
        <v>1</v>
      </c>
      <c r="AH5" s="87" t="s">
        <v>376</v>
      </c>
      <c r="AI5" s="87">
        <v>1</v>
      </c>
      <c r="AJ5" s="82" t="s">
        <v>377</v>
      </c>
      <c r="AK5" s="82">
        <v>-1</v>
      </c>
    </row>
    <row r="6">
      <c r="C6" s="86" t="s">
        <v>378</v>
      </c>
      <c r="D6" s="86">
        <v>2</v>
      </c>
      <c r="E6" s="86"/>
      <c r="F6" s="83" t="s">
        <v>65</v>
      </c>
      <c r="G6" s="83">
        <v>2</v>
      </c>
      <c r="H6" s="90" t="s">
        <v>379</v>
      </c>
      <c r="I6" s="90">
        <v>2</v>
      </c>
      <c r="J6" s="76" t="s">
        <v>380</v>
      </c>
      <c r="K6" s="88">
        <v>5</v>
      </c>
      <c r="L6" s="107" t="s">
        <v>381</v>
      </c>
      <c r="M6" s="107">
        <v>2</v>
      </c>
      <c r="N6" s="108" t="s">
        <v>382</v>
      </c>
      <c r="O6" s="108">
        <v>2</v>
      </c>
      <c r="P6" s="109" t="s">
        <v>383</v>
      </c>
      <c r="Q6" s="109">
        <v>2</v>
      </c>
      <c r="R6" s="82" t="s">
        <v>384</v>
      </c>
      <c r="S6" s="82">
        <v>4</v>
      </c>
      <c r="T6" s="90" t="s">
        <v>385</v>
      </c>
      <c r="U6" s="90">
        <v>6</v>
      </c>
      <c r="V6" s="113" t="s">
        <v>386</v>
      </c>
      <c r="W6" s="89">
        <v>2</v>
      </c>
      <c r="X6" s="80" t="s">
        <v>387</v>
      </c>
      <c r="Y6" s="80">
        <v>2</v>
      </c>
      <c r="Z6" s="114" t="s">
        <v>78</v>
      </c>
      <c r="AA6" s="88">
        <v>2</v>
      </c>
      <c r="AB6" s="115" t="s">
        <v>78</v>
      </c>
      <c r="AC6" s="85">
        <v>2</v>
      </c>
      <c r="AD6" s="87" t="s">
        <v>388</v>
      </c>
      <c r="AE6" s="87">
        <v>2</v>
      </c>
      <c r="AF6" s="84" t="s">
        <v>389</v>
      </c>
      <c r="AG6" s="84">
        <v>2</v>
      </c>
      <c r="AH6" s="87" t="s">
        <v>390</v>
      </c>
      <c r="AI6" s="87">
        <v>2</v>
      </c>
      <c r="AJ6" s="82" t="s">
        <v>391</v>
      </c>
      <c r="AK6" s="82">
        <v>0</v>
      </c>
    </row>
    <row r="7">
      <c r="C7" s="86" t="s">
        <v>213</v>
      </c>
      <c r="D7" s="86">
        <v>2</v>
      </c>
      <c r="E7" s="86"/>
      <c r="F7" s="83" t="s">
        <v>392</v>
      </c>
      <c r="G7" s="83">
        <v>1</v>
      </c>
      <c r="H7" s="90" t="s">
        <v>393</v>
      </c>
      <c r="I7" s="90">
        <v>4</v>
      </c>
      <c r="J7" s="76" t="s">
        <v>394</v>
      </c>
      <c r="K7" s="88">
        <v>4</v>
      </c>
      <c r="L7" s="107" t="s">
        <v>395</v>
      </c>
      <c r="M7" s="107">
        <v>3</v>
      </c>
      <c r="N7" s="108" t="s">
        <v>396</v>
      </c>
      <c r="O7" s="108">
        <v>3</v>
      </c>
      <c r="P7" s="109" t="s">
        <v>397</v>
      </c>
      <c r="Q7" s="109">
        <v>3</v>
      </c>
      <c r="R7" s="82" t="s">
        <v>398</v>
      </c>
      <c r="S7" s="82">
        <v>5</v>
      </c>
      <c r="T7" s="90" t="s">
        <v>392</v>
      </c>
      <c r="U7" s="90">
        <v>0</v>
      </c>
      <c r="V7" s="89" t="s">
        <v>399</v>
      </c>
      <c r="W7" s="89">
        <v>3</v>
      </c>
      <c r="X7" s="80" t="s">
        <v>400</v>
      </c>
      <c r="Y7" s="80">
        <v>3</v>
      </c>
      <c r="Z7" s="114" t="s">
        <v>401</v>
      </c>
      <c r="AA7" s="88">
        <v>3</v>
      </c>
      <c r="AB7" s="115" t="s">
        <v>401</v>
      </c>
      <c r="AC7" s="85">
        <v>3</v>
      </c>
      <c r="AD7" s="87" t="s">
        <v>402</v>
      </c>
      <c r="AE7" s="87">
        <v>3</v>
      </c>
      <c r="AF7" s="84" t="s">
        <v>392</v>
      </c>
      <c r="AG7" s="84">
        <v>0</v>
      </c>
      <c r="AH7" s="87" t="s">
        <v>403</v>
      </c>
      <c r="AI7" s="87">
        <v>3</v>
      </c>
      <c r="AJ7" s="82" t="s">
        <v>404</v>
      </c>
      <c r="AK7" s="82">
        <v>1</v>
      </c>
    </row>
    <row r="8">
      <c r="A8" s="44"/>
      <c r="B8" s="33"/>
      <c r="C8" s="86" t="s">
        <v>405</v>
      </c>
      <c r="D8" s="86">
        <v>6</v>
      </c>
      <c r="E8" s="86"/>
      <c r="F8" s="83" t="s">
        <v>229</v>
      </c>
      <c r="G8" s="83">
        <v>0</v>
      </c>
      <c r="H8" s="90" t="s">
        <v>406</v>
      </c>
      <c r="I8" s="90">
        <v>6</v>
      </c>
      <c r="J8" s="76" t="s">
        <v>407</v>
      </c>
      <c r="K8" s="88">
        <v>3</v>
      </c>
      <c r="L8" s="107" t="s">
        <v>408</v>
      </c>
      <c r="M8" s="107">
        <v>4</v>
      </c>
      <c r="N8" s="108" t="s">
        <v>409</v>
      </c>
      <c r="O8" s="108">
        <v>4</v>
      </c>
      <c r="P8" s="109" t="s">
        <v>410</v>
      </c>
      <c r="Q8" s="109">
        <v>4</v>
      </c>
      <c r="R8" s="82" t="s">
        <v>411</v>
      </c>
      <c r="S8" s="82">
        <v>6</v>
      </c>
      <c r="T8" s="90" t="s">
        <v>229</v>
      </c>
      <c r="U8" s="90">
        <v>0</v>
      </c>
      <c r="V8" s="89" t="s">
        <v>412</v>
      </c>
      <c r="W8" s="89">
        <v>4</v>
      </c>
      <c r="X8" s="80" t="s">
        <v>413</v>
      </c>
      <c r="Y8" s="80">
        <v>4</v>
      </c>
      <c r="Z8" s="114" t="s">
        <v>414</v>
      </c>
      <c r="AA8" s="88">
        <v>4</v>
      </c>
      <c r="AB8" s="115" t="s">
        <v>414</v>
      </c>
      <c r="AC8" s="85">
        <v>4</v>
      </c>
      <c r="AD8" s="87" t="s">
        <v>415</v>
      </c>
      <c r="AE8" s="87">
        <v>4</v>
      </c>
      <c r="AF8" s="84" t="s">
        <v>229</v>
      </c>
      <c r="AG8" s="84">
        <v>0</v>
      </c>
      <c r="AH8" s="87" t="s">
        <v>392</v>
      </c>
      <c r="AI8" s="87">
        <v>0</v>
      </c>
      <c r="AJ8" s="82" t="s">
        <v>416</v>
      </c>
      <c r="AK8" s="82">
        <v>2</v>
      </c>
    </row>
    <row r="9">
      <c r="B9" s="33"/>
      <c r="C9" s="86" t="s">
        <v>417</v>
      </c>
      <c r="D9" s="86">
        <v>6</v>
      </c>
      <c r="E9" s="86"/>
      <c r="F9" s="83"/>
      <c r="G9" s="83"/>
      <c r="H9" s="90" t="s">
        <v>392</v>
      </c>
      <c r="I9" s="90">
        <v>2</v>
      </c>
      <c r="J9" s="76" t="s">
        <v>418</v>
      </c>
      <c r="K9" s="88">
        <v>2</v>
      </c>
      <c r="L9" s="107" t="s">
        <v>419</v>
      </c>
      <c r="M9" s="107">
        <v>5</v>
      </c>
      <c r="N9" s="108" t="s">
        <v>420</v>
      </c>
      <c r="O9" s="108">
        <v>5</v>
      </c>
      <c r="P9" s="109" t="s">
        <v>421</v>
      </c>
      <c r="Q9" s="109">
        <v>5</v>
      </c>
      <c r="R9" s="82" t="s">
        <v>422</v>
      </c>
      <c r="S9" s="82">
        <v>8</v>
      </c>
      <c r="T9" s="90"/>
      <c r="U9" s="90"/>
      <c r="V9" s="89" t="s">
        <v>423</v>
      </c>
      <c r="W9" s="89">
        <v>5</v>
      </c>
      <c r="X9" s="80" t="s">
        <v>392</v>
      </c>
      <c r="Y9" s="80">
        <v>1</v>
      </c>
      <c r="Z9" s="88" t="s">
        <v>424</v>
      </c>
      <c r="AA9" s="88">
        <v>5</v>
      </c>
      <c r="AB9" s="85" t="s">
        <v>424</v>
      </c>
      <c r="AC9" s="85">
        <v>5</v>
      </c>
      <c r="AD9" s="87" t="s">
        <v>425</v>
      </c>
      <c r="AE9" s="87">
        <v>5</v>
      </c>
      <c r="AF9" s="84"/>
      <c r="AG9" s="84"/>
      <c r="AH9" s="87" t="s">
        <v>229</v>
      </c>
      <c r="AI9" s="87">
        <v>0</v>
      </c>
      <c r="AJ9" s="82" t="s">
        <v>426</v>
      </c>
      <c r="AK9" s="82">
        <v>3</v>
      </c>
    </row>
    <row r="10">
      <c r="B10" s="33"/>
      <c r="C10" s="86" t="s">
        <v>427</v>
      </c>
      <c r="D10" s="86">
        <v>8</v>
      </c>
      <c r="E10" s="86"/>
      <c r="F10" s="83"/>
      <c r="G10" s="83"/>
      <c r="H10" s="90" t="s">
        <v>229</v>
      </c>
      <c r="I10" s="90">
        <v>0</v>
      </c>
      <c r="J10" s="76" t="s">
        <v>428</v>
      </c>
      <c r="K10" s="88">
        <v>1</v>
      </c>
      <c r="L10" s="107" t="s">
        <v>429</v>
      </c>
      <c r="M10" s="107">
        <v>6</v>
      </c>
      <c r="N10" s="108" t="s">
        <v>430</v>
      </c>
      <c r="O10" s="108">
        <v>6</v>
      </c>
      <c r="P10" s="109" t="s">
        <v>431</v>
      </c>
      <c r="Q10" s="109">
        <v>6</v>
      </c>
      <c r="R10" s="82" t="s">
        <v>432</v>
      </c>
      <c r="S10" s="82">
        <v>10</v>
      </c>
      <c r="T10" s="90"/>
      <c r="U10" s="90"/>
      <c r="V10" s="89" t="s">
        <v>433</v>
      </c>
      <c r="W10" s="89">
        <v>6</v>
      </c>
      <c r="X10" s="80" t="s">
        <v>229</v>
      </c>
      <c r="Y10" s="80">
        <v>0</v>
      </c>
      <c r="Z10" s="88" t="s">
        <v>434</v>
      </c>
      <c r="AA10" s="88">
        <v>6</v>
      </c>
      <c r="AB10" s="85" t="s">
        <v>433</v>
      </c>
      <c r="AC10" s="85">
        <v>6</v>
      </c>
      <c r="AD10" s="87" t="s">
        <v>435</v>
      </c>
      <c r="AE10" s="87">
        <v>6</v>
      </c>
      <c r="AF10" s="84"/>
      <c r="AG10" s="84"/>
      <c r="AH10" s="87"/>
      <c r="AI10" s="87"/>
      <c r="AJ10" s="82" t="s">
        <v>436</v>
      </c>
      <c r="AK10" s="82">
        <v>4</v>
      </c>
    </row>
    <row r="11">
      <c r="B11" s="33"/>
      <c r="C11" s="86" t="s">
        <v>437</v>
      </c>
      <c r="D11" s="86">
        <v>8</v>
      </c>
      <c r="E11" s="86"/>
      <c r="F11" s="83"/>
      <c r="G11" s="83"/>
      <c r="H11" s="90" t="s">
        <v>214</v>
      </c>
      <c r="I11" s="90">
        <v>0</v>
      </c>
      <c r="J11" s="76" t="s">
        <v>438</v>
      </c>
      <c r="K11" s="88">
        <v>0</v>
      </c>
      <c r="L11" s="107" t="s">
        <v>439</v>
      </c>
      <c r="M11" s="107">
        <v>7</v>
      </c>
      <c r="N11" s="108" t="s">
        <v>440</v>
      </c>
      <c r="O11" s="108">
        <v>7</v>
      </c>
      <c r="P11" s="109" t="s">
        <v>441</v>
      </c>
      <c r="Q11" s="109">
        <v>7</v>
      </c>
      <c r="R11" s="82" t="s">
        <v>392</v>
      </c>
      <c r="S11" s="82">
        <v>2</v>
      </c>
      <c r="T11" s="90"/>
      <c r="U11" s="90"/>
      <c r="V11" s="89" t="s">
        <v>392</v>
      </c>
      <c r="W11" s="89">
        <v>2</v>
      </c>
      <c r="X11" s="80"/>
      <c r="Y11" s="80"/>
      <c r="Z11" s="88" t="s">
        <v>442</v>
      </c>
      <c r="AA11" s="88">
        <v>7</v>
      </c>
      <c r="AB11" s="85" t="s">
        <v>442</v>
      </c>
      <c r="AC11" s="85">
        <v>7</v>
      </c>
      <c r="AD11" s="87" t="s">
        <v>443</v>
      </c>
      <c r="AE11" s="87">
        <v>7</v>
      </c>
      <c r="AF11" s="84"/>
      <c r="AG11" s="84"/>
      <c r="AH11" s="87"/>
      <c r="AI11" s="87"/>
      <c r="AJ11" s="82" t="s">
        <v>392</v>
      </c>
      <c r="AK11" s="82">
        <v>0</v>
      </c>
    </row>
    <row r="12">
      <c r="B12" s="33"/>
      <c r="C12" s="86" t="s">
        <v>444</v>
      </c>
      <c r="D12" s="86">
        <v>10</v>
      </c>
      <c r="E12" s="86"/>
      <c r="F12" s="83"/>
      <c r="G12" s="83"/>
      <c r="H12" s="90" t="s">
        <v>241</v>
      </c>
      <c r="I12" s="90">
        <v>1</v>
      </c>
      <c r="J12" s="88" t="s">
        <v>445</v>
      </c>
      <c r="K12" s="88">
        <v>7</v>
      </c>
      <c r="L12" s="107" t="s">
        <v>446</v>
      </c>
      <c r="M12" s="107">
        <v>8</v>
      </c>
      <c r="N12" s="108" t="s">
        <v>447</v>
      </c>
      <c r="O12" s="108">
        <v>8</v>
      </c>
      <c r="P12" s="109" t="s">
        <v>448</v>
      </c>
      <c r="Q12" s="109">
        <v>8</v>
      </c>
      <c r="R12" s="82" t="s">
        <v>229</v>
      </c>
      <c r="S12" s="82">
        <v>0</v>
      </c>
      <c r="T12" s="90"/>
      <c r="U12" s="90"/>
      <c r="V12" s="89" t="s">
        <v>229</v>
      </c>
      <c r="W12" s="89">
        <v>0</v>
      </c>
      <c r="X12" s="80"/>
      <c r="Y12" s="80"/>
      <c r="Z12" s="88" t="s">
        <v>392</v>
      </c>
      <c r="AA12" s="88">
        <v>1</v>
      </c>
      <c r="AB12" s="85" t="s">
        <v>392</v>
      </c>
      <c r="AC12" s="85">
        <v>1</v>
      </c>
      <c r="AD12" s="87" t="s">
        <v>392</v>
      </c>
      <c r="AE12" s="87">
        <v>0</v>
      </c>
      <c r="AF12" s="84"/>
      <c r="AG12" s="84"/>
      <c r="AH12" s="87"/>
      <c r="AI12" s="87"/>
      <c r="AJ12" s="82" t="s">
        <v>229</v>
      </c>
      <c r="AK12" s="82">
        <v>0</v>
      </c>
    </row>
    <row r="13">
      <c r="B13" s="33"/>
      <c r="C13" s="86" t="s">
        <v>449</v>
      </c>
      <c r="D13" s="86">
        <v>10</v>
      </c>
      <c r="E13" s="86"/>
      <c r="F13" s="83"/>
      <c r="G13" s="83"/>
      <c r="H13" s="90" t="s">
        <v>450</v>
      </c>
      <c r="I13" s="90">
        <v>2</v>
      </c>
      <c r="J13" s="88" t="s">
        <v>451</v>
      </c>
      <c r="K13" s="88">
        <v>6</v>
      </c>
      <c r="L13" s="107" t="s">
        <v>452</v>
      </c>
      <c r="M13" s="107">
        <v>9</v>
      </c>
      <c r="N13" s="108" t="s">
        <v>453</v>
      </c>
      <c r="O13" s="108">
        <v>9</v>
      </c>
      <c r="P13" s="109" t="s">
        <v>454</v>
      </c>
      <c r="Q13" s="109">
        <v>9</v>
      </c>
      <c r="R13" s="82"/>
      <c r="S13" s="82"/>
      <c r="T13" s="90"/>
      <c r="U13" s="90"/>
      <c r="V13" s="89"/>
      <c r="W13" s="89"/>
      <c r="X13" s="80"/>
      <c r="Y13" s="80"/>
      <c r="Z13" s="88" t="s">
        <v>229</v>
      </c>
      <c r="AA13" s="88">
        <v>0</v>
      </c>
      <c r="AB13" s="85" t="s">
        <v>229</v>
      </c>
      <c r="AC13" s="85">
        <v>0</v>
      </c>
      <c r="AD13" s="87" t="s">
        <v>229</v>
      </c>
      <c r="AE13" s="87">
        <v>0</v>
      </c>
      <c r="AF13" s="84"/>
      <c r="AG13" s="84"/>
      <c r="AH13" s="87"/>
      <c r="AI13" s="87"/>
      <c r="AJ13" s="82"/>
      <c r="AK13" s="82"/>
    </row>
    <row r="14">
      <c r="B14" s="33"/>
      <c r="C14" s="86" t="s">
        <v>455</v>
      </c>
      <c r="D14" s="86">
        <v>0</v>
      </c>
      <c r="E14" s="86"/>
      <c r="F14" s="83"/>
      <c r="G14" s="83"/>
      <c r="H14" s="90" t="s">
        <v>456</v>
      </c>
      <c r="I14" s="90">
        <v>4</v>
      </c>
      <c r="J14" s="88" t="s">
        <v>457</v>
      </c>
      <c r="K14" s="88">
        <v>4</v>
      </c>
      <c r="L14" s="107" t="s">
        <v>392</v>
      </c>
      <c r="M14" s="107">
        <v>2</v>
      </c>
      <c r="N14" s="108" t="s">
        <v>392</v>
      </c>
      <c r="O14" s="108">
        <v>2</v>
      </c>
      <c r="P14" s="109" t="s">
        <v>392</v>
      </c>
      <c r="Q14" s="109">
        <v>3</v>
      </c>
      <c r="R14" s="82" t="s">
        <v>458</v>
      </c>
      <c r="S14" s="82"/>
      <c r="T14" s="346"/>
      <c r="U14" s="346"/>
      <c r="V14" s="347"/>
      <c r="W14" s="347"/>
      <c r="X14" s="348"/>
      <c r="Y14" s="348"/>
      <c r="Z14" s="349"/>
      <c r="AA14" s="349"/>
      <c r="AB14" s="350"/>
      <c r="AC14" s="350"/>
      <c r="AD14" s="351"/>
      <c r="AE14" s="351"/>
      <c r="AF14" s="352"/>
      <c r="AG14" s="352"/>
      <c r="AH14" s="351"/>
      <c r="AI14" s="351"/>
      <c r="AJ14" s="353"/>
      <c r="AK14" s="353"/>
    </row>
    <row r="15">
      <c r="B15" s="33"/>
      <c r="C15" s="86" t="s">
        <v>459</v>
      </c>
      <c r="D15" s="86">
        <v>0</v>
      </c>
      <c r="E15" s="86"/>
      <c r="F15" s="83"/>
      <c r="G15" s="83"/>
      <c r="H15" s="90" t="s">
        <v>460</v>
      </c>
      <c r="I15" s="90">
        <v>6</v>
      </c>
      <c r="J15" s="88" t="s">
        <v>461</v>
      </c>
      <c r="K15" s="88">
        <v>2</v>
      </c>
      <c r="L15" s="359" t="s">
        <v>229</v>
      </c>
      <c r="M15" s="359">
        <v>0</v>
      </c>
      <c r="N15" s="108" t="s">
        <v>229</v>
      </c>
      <c r="O15" s="108">
        <v>0</v>
      </c>
      <c r="P15" s="364" t="s">
        <v>229</v>
      </c>
      <c r="Q15" s="364">
        <v>0</v>
      </c>
      <c r="R15" s="82" t="s">
        <v>462</v>
      </c>
      <c r="S15" s="344">
        <v>0</v>
      </c>
      <c r="T15" s="354"/>
      <c r="U15" s="354"/>
      <c r="V15" s="354"/>
      <c r="W15" s="354"/>
      <c r="X15" s="354"/>
      <c r="Y15" s="354"/>
      <c r="Z15" s="354"/>
      <c r="AA15" s="354"/>
      <c r="AB15" s="354"/>
      <c r="AC15" s="354"/>
      <c r="AD15" s="354"/>
      <c r="AE15" s="354"/>
      <c r="AF15" s="354"/>
      <c r="AG15" s="354"/>
      <c r="AH15" s="354"/>
      <c r="AI15" s="354"/>
      <c r="AJ15" s="354"/>
      <c r="AK15" s="354"/>
    </row>
    <row r="16">
      <c r="A16" s="581" t="s">
        <v>463</v>
      </c>
      <c r="B16" s="582"/>
      <c r="C16" s="86" t="s">
        <v>464</v>
      </c>
      <c r="D16" s="86">
        <v>2</v>
      </c>
      <c r="E16" s="86"/>
      <c r="F16" s="83"/>
      <c r="G16" s="83"/>
      <c r="H16" s="90" t="s">
        <v>465</v>
      </c>
      <c r="I16" s="90">
        <v>8</v>
      </c>
      <c r="J16" s="88" t="s">
        <v>466</v>
      </c>
      <c r="K16" s="355">
        <v>1</v>
      </c>
      <c r="L16" s="354"/>
      <c r="M16" s="354"/>
      <c r="N16" s="357" t="s">
        <v>467</v>
      </c>
      <c r="O16" s="345"/>
      <c r="P16" s="354"/>
      <c r="Q16" s="354"/>
      <c r="R16" s="363" t="s">
        <v>468</v>
      </c>
      <c r="S16" s="344">
        <v>2</v>
      </c>
      <c r="T16" s="354"/>
      <c r="U16" s="354"/>
      <c r="V16" s="354"/>
      <c r="W16" s="354"/>
      <c r="X16" s="354"/>
      <c r="Y16" s="354"/>
      <c r="Z16" s="354"/>
      <c r="AA16" s="354"/>
      <c r="AB16" s="354"/>
      <c r="AC16" s="354"/>
      <c r="AD16" s="354"/>
      <c r="AE16" s="354"/>
      <c r="AF16" s="354"/>
      <c r="AG16" s="354"/>
      <c r="AH16" s="354"/>
      <c r="AI16" s="354"/>
      <c r="AJ16" s="354"/>
      <c r="AK16" s="354"/>
    </row>
    <row r="17">
      <c r="A17" s="46" t="s">
        <v>469</v>
      </c>
      <c r="B17" s="340">
        <f>Model!B2</f>
        <v>200</v>
      </c>
      <c r="C17" s="86" t="s">
        <v>470</v>
      </c>
      <c r="D17" s="86">
        <v>2</v>
      </c>
      <c r="E17" s="86"/>
      <c r="F17" s="83"/>
      <c r="G17" s="83"/>
      <c r="H17" s="90" t="s">
        <v>392</v>
      </c>
      <c r="I17" s="90">
        <v>2</v>
      </c>
      <c r="J17" s="88" t="s">
        <v>471</v>
      </c>
      <c r="K17" s="355">
        <v>0</v>
      </c>
      <c r="L17" s="354"/>
      <c r="M17" s="354"/>
      <c r="N17" s="357" t="s">
        <v>472</v>
      </c>
      <c r="O17" s="361">
        <v>0</v>
      </c>
      <c r="P17" s="354"/>
      <c r="Q17" s="354"/>
      <c r="R17" s="363" t="s">
        <v>473</v>
      </c>
      <c r="S17" s="344">
        <v>4</v>
      </c>
      <c r="T17" s="354"/>
      <c r="U17" s="354"/>
      <c r="V17" s="354"/>
      <c r="W17" s="354"/>
      <c r="X17" s="354"/>
      <c r="Y17" s="354"/>
      <c r="Z17" s="354"/>
      <c r="AA17" s="354"/>
      <c r="AB17" s="354"/>
      <c r="AC17" s="354"/>
      <c r="AD17" s="354"/>
      <c r="AE17" s="354"/>
      <c r="AF17" s="354"/>
      <c r="AG17" s="354"/>
      <c r="AH17" s="354"/>
      <c r="AI17" s="354"/>
      <c r="AJ17" s="354"/>
      <c r="AK17" s="354"/>
    </row>
    <row r="18">
      <c r="A18" s="46" t="s">
        <v>474</v>
      </c>
      <c r="B18" s="340">
        <v>200</v>
      </c>
      <c r="C18" s="86" t="s">
        <v>475</v>
      </c>
      <c r="D18" s="86">
        <v>4</v>
      </c>
      <c r="E18" s="86"/>
      <c r="F18" s="83"/>
      <c r="G18" s="83"/>
      <c r="H18" s="90" t="s">
        <v>229</v>
      </c>
      <c r="I18" s="90">
        <v>0</v>
      </c>
      <c r="J18" s="88" t="s">
        <v>476</v>
      </c>
      <c r="K18" s="355">
        <v>7</v>
      </c>
      <c r="L18" s="354"/>
      <c r="M18" s="354"/>
      <c r="N18" s="357" t="s">
        <v>477</v>
      </c>
      <c r="O18" s="361">
        <v>3</v>
      </c>
      <c r="P18" s="354"/>
      <c r="Q18" s="354"/>
      <c r="R18" s="363" t="s">
        <v>478</v>
      </c>
      <c r="S18" s="344">
        <v>6</v>
      </c>
      <c r="T18" s="354"/>
      <c r="U18" s="354"/>
      <c r="V18" s="354"/>
      <c r="W18" s="354"/>
      <c r="X18" s="354"/>
      <c r="Y18" s="354"/>
      <c r="Z18" s="354"/>
      <c r="AA18" s="354"/>
      <c r="AB18" s="354"/>
      <c r="AC18" s="354"/>
      <c r="AD18" s="354"/>
      <c r="AE18" s="354"/>
      <c r="AF18" s="354"/>
      <c r="AG18" s="354"/>
      <c r="AH18" s="354"/>
      <c r="AI18" s="354"/>
      <c r="AJ18" s="354"/>
      <c r="AK18" s="354"/>
    </row>
    <row r="19">
      <c r="A19" s="46" t="s">
        <v>479</v>
      </c>
      <c r="B19" s="340">
        <v>250</v>
      </c>
      <c r="C19" s="86" t="s">
        <v>480</v>
      </c>
      <c r="D19" s="86">
        <v>4</v>
      </c>
      <c r="E19" s="86"/>
      <c r="F19" s="83"/>
      <c r="G19" s="83"/>
      <c r="H19" s="90" t="s">
        <v>481</v>
      </c>
      <c r="I19" s="90">
        <v>0</v>
      </c>
      <c r="J19" s="88" t="s">
        <v>482</v>
      </c>
      <c r="K19" s="355">
        <v>6</v>
      </c>
      <c r="L19" s="354"/>
      <c r="M19" s="354"/>
      <c r="N19" s="357" t="s">
        <v>483</v>
      </c>
      <c r="O19" s="361">
        <v>6</v>
      </c>
      <c r="P19" s="354"/>
      <c r="Q19" s="354"/>
      <c r="R19" s="363" t="s">
        <v>484</v>
      </c>
      <c r="S19" s="344">
        <v>8</v>
      </c>
      <c r="T19" s="354"/>
      <c r="U19" s="354"/>
      <c r="V19" s="354"/>
      <c r="W19" s="354"/>
      <c r="X19" s="354"/>
      <c r="Y19" s="354"/>
      <c r="Z19" s="354"/>
      <c r="AA19" s="354"/>
      <c r="AB19" s="354"/>
      <c r="AC19" s="354"/>
      <c r="AD19" s="354"/>
      <c r="AE19" s="354"/>
      <c r="AF19" s="354"/>
      <c r="AG19" s="354"/>
      <c r="AH19" s="354"/>
      <c r="AI19" s="354"/>
      <c r="AJ19" s="354"/>
      <c r="AK19" s="354"/>
    </row>
    <row r="20">
      <c r="A20" s="47" t="s">
        <v>485</v>
      </c>
      <c r="B20" s="341">
        <f>ROUND(B19/B17,2)</f>
        <v>1.25</v>
      </c>
      <c r="C20" s="86" t="s">
        <v>486</v>
      </c>
      <c r="D20" s="86">
        <v>6</v>
      </c>
      <c r="E20" s="86"/>
      <c r="F20" s="83"/>
      <c r="G20" s="83"/>
      <c r="H20" s="90" t="s">
        <v>487</v>
      </c>
      <c r="I20" s="90">
        <v>1</v>
      </c>
      <c r="J20" s="88" t="s">
        <v>488</v>
      </c>
      <c r="K20" s="355">
        <v>4</v>
      </c>
      <c r="L20" s="354"/>
      <c r="M20" s="354"/>
      <c r="N20" s="358" t="s">
        <v>489</v>
      </c>
      <c r="O20" s="361">
        <v>8</v>
      </c>
      <c r="P20" s="354"/>
      <c r="Q20" s="354"/>
      <c r="R20" s="363" t="s">
        <v>490</v>
      </c>
      <c r="S20" s="344">
        <v>10</v>
      </c>
      <c r="T20" s="354"/>
      <c r="U20" s="354"/>
      <c r="V20" s="354"/>
      <c r="W20" s="354"/>
      <c r="X20" s="354"/>
      <c r="Y20" s="354"/>
      <c r="Z20" s="354"/>
      <c r="AA20" s="354"/>
      <c r="AB20" s="354"/>
      <c r="AC20" s="354"/>
      <c r="AD20" s="354"/>
      <c r="AE20" s="354"/>
      <c r="AF20" s="354"/>
      <c r="AG20" s="354"/>
      <c r="AH20" s="354"/>
      <c r="AI20" s="354"/>
      <c r="AJ20" s="354"/>
      <c r="AK20" s="354"/>
    </row>
    <row r="21">
      <c r="C21" s="86" t="s">
        <v>491</v>
      </c>
      <c r="D21" s="86">
        <v>6</v>
      </c>
      <c r="E21" s="86"/>
      <c r="F21" s="83"/>
      <c r="G21" s="83"/>
      <c r="H21" s="90" t="s">
        <v>492</v>
      </c>
      <c r="I21" s="90">
        <v>2</v>
      </c>
      <c r="J21" s="88" t="s">
        <v>493</v>
      </c>
      <c r="K21" s="355">
        <v>3</v>
      </c>
      <c r="L21" s="354"/>
      <c r="M21" s="354"/>
      <c r="N21" s="357" t="s">
        <v>494</v>
      </c>
      <c r="O21" s="361">
        <v>10</v>
      </c>
      <c r="P21" s="354"/>
      <c r="Q21" s="354"/>
      <c r="R21" s="363" t="s">
        <v>495</v>
      </c>
      <c r="S21" s="344">
        <v>12</v>
      </c>
      <c r="T21" s="354"/>
      <c r="U21" s="354"/>
      <c r="V21" s="354"/>
      <c r="W21" s="354"/>
      <c r="X21" s="354"/>
      <c r="Y21" s="354"/>
      <c r="Z21" s="354"/>
      <c r="AA21" s="354"/>
      <c r="AB21" s="354"/>
      <c r="AC21" s="354"/>
      <c r="AD21" s="354"/>
      <c r="AE21" s="354"/>
      <c r="AF21" s="354"/>
      <c r="AG21" s="354"/>
      <c r="AH21" s="354"/>
      <c r="AI21" s="354"/>
      <c r="AJ21" s="354"/>
      <c r="AK21" s="354"/>
    </row>
    <row r="22">
      <c r="A22" s="45" t="s">
        <v>3</v>
      </c>
      <c r="C22" s="86" t="s">
        <v>496</v>
      </c>
      <c r="D22" s="86">
        <v>8</v>
      </c>
      <c r="E22" s="86"/>
      <c r="F22" s="83"/>
      <c r="G22" s="83"/>
      <c r="H22" s="90" t="s">
        <v>497</v>
      </c>
      <c r="I22" s="90">
        <v>4</v>
      </c>
      <c r="J22" s="88" t="s">
        <v>498</v>
      </c>
      <c r="K22" s="355">
        <v>2</v>
      </c>
      <c r="L22" s="354"/>
      <c r="M22" s="354"/>
      <c r="N22" s="357" t="s">
        <v>499</v>
      </c>
      <c r="O22" s="361">
        <v>12</v>
      </c>
      <c r="P22" s="354"/>
      <c r="Q22" s="354"/>
      <c r="R22" s="363" t="s">
        <v>392</v>
      </c>
      <c r="S22" s="344">
        <v>2</v>
      </c>
      <c r="T22" s="354"/>
      <c r="U22" s="354"/>
      <c r="V22" s="354"/>
      <c r="W22" s="354"/>
      <c r="X22" s="354"/>
      <c r="Y22" s="354"/>
      <c r="Z22" s="354"/>
      <c r="AA22" s="354"/>
      <c r="AB22" s="354"/>
      <c r="AC22" s="354"/>
      <c r="AD22" s="354"/>
      <c r="AE22" s="354"/>
      <c r="AF22" s="354"/>
      <c r="AG22" s="354"/>
      <c r="AH22" s="354"/>
      <c r="AI22" s="354"/>
      <c r="AJ22" s="354"/>
      <c r="AK22" s="354"/>
    </row>
    <row r="23">
      <c r="A23" s="45" t="s">
        <v>6</v>
      </c>
      <c r="C23" s="86" t="s">
        <v>500</v>
      </c>
      <c r="D23" s="86">
        <v>2</v>
      </c>
      <c r="E23" s="86"/>
      <c r="F23" s="83"/>
      <c r="G23" s="83"/>
      <c r="H23" s="90" t="s">
        <v>501</v>
      </c>
      <c r="I23" s="90">
        <v>6</v>
      </c>
      <c r="J23" s="88" t="s">
        <v>502</v>
      </c>
      <c r="K23" s="355">
        <v>1</v>
      </c>
      <c r="L23" s="354"/>
      <c r="M23" s="354"/>
      <c r="N23" s="357" t="s">
        <v>392</v>
      </c>
      <c r="O23" s="361">
        <v>3</v>
      </c>
      <c r="P23" s="354"/>
      <c r="Q23" s="354"/>
      <c r="R23" s="365" t="s">
        <v>229</v>
      </c>
      <c r="S23" s="366">
        <v>0</v>
      </c>
      <c r="T23" s="354"/>
      <c r="U23" s="354"/>
      <c r="V23" s="354"/>
      <c r="W23" s="354"/>
      <c r="X23" s="354"/>
      <c r="Y23" s="354"/>
      <c r="Z23" s="354"/>
      <c r="AA23" s="354"/>
      <c r="AB23" s="354"/>
      <c r="AC23" s="354"/>
      <c r="AD23" s="354"/>
      <c r="AE23" s="354"/>
      <c r="AF23" s="354"/>
      <c r="AG23" s="354"/>
      <c r="AH23" s="354"/>
      <c r="AI23" s="354"/>
      <c r="AJ23" s="354"/>
      <c r="AK23" s="354"/>
    </row>
    <row r="24">
      <c r="A24" s="45" t="s">
        <v>9</v>
      </c>
      <c r="C24" s="86" t="s">
        <v>503</v>
      </c>
      <c r="D24" s="86">
        <v>2</v>
      </c>
      <c r="E24" s="86"/>
      <c r="F24" s="83"/>
      <c r="G24" s="83"/>
      <c r="H24" s="90" t="s">
        <v>504</v>
      </c>
      <c r="I24" s="90">
        <v>8</v>
      </c>
      <c r="J24" s="88" t="s">
        <v>505</v>
      </c>
      <c r="K24" s="355">
        <v>0</v>
      </c>
      <c r="L24" s="354"/>
      <c r="M24" s="354"/>
      <c r="N24" s="360" t="s">
        <v>229</v>
      </c>
      <c r="O24" s="362">
        <v>0</v>
      </c>
      <c r="P24" s="354"/>
      <c r="Q24" s="354"/>
      <c r="R24" s="354"/>
      <c r="S24" s="354"/>
      <c r="T24" s="354"/>
      <c r="U24" s="354"/>
      <c r="V24" s="354"/>
      <c r="W24" s="354"/>
      <c r="X24" s="354"/>
      <c r="Y24" s="354"/>
      <c r="Z24" s="354"/>
      <c r="AA24" s="354"/>
      <c r="AB24" s="354"/>
      <c r="AC24" s="354"/>
      <c r="AD24" s="354"/>
      <c r="AE24" s="354"/>
      <c r="AF24" s="354"/>
      <c r="AG24" s="354"/>
      <c r="AH24" s="354"/>
      <c r="AI24" s="354"/>
      <c r="AJ24" s="354"/>
      <c r="AK24" s="354"/>
    </row>
    <row r="25">
      <c r="A25" s="45" t="s">
        <v>506</v>
      </c>
      <c r="C25" s="86" t="s">
        <v>507</v>
      </c>
      <c r="D25" s="86">
        <v>2</v>
      </c>
      <c r="E25" s="86"/>
      <c r="F25" s="83"/>
      <c r="G25" s="83"/>
      <c r="H25" s="90" t="s">
        <v>229</v>
      </c>
      <c r="I25" s="90">
        <v>0</v>
      </c>
      <c r="J25" s="88" t="s">
        <v>508</v>
      </c>
      <c r="K25" s="355">
        <v>4</v>
      </c>
      <c r="L25" s="354"/>
      <c r="M25" s="354"/>
      <c r="N25" s="354"/>
      <c r="O25" s="354"/>
      <c r="P25" s="354"/>
      <c r="Q25" s="354"/>
      <c r="R25" s="354"/>
      <c r="S25" s="354"/>
      <c r="T25" s="354"/>
      <c r="U25" s="354"/>
      <c r="V25" s="354"/>
      <c r="W25" s="354"/>
      <c r="X25" s="354"/>
      <c r="Y25" s="354"/>
      <c r="Z25" s="354"/>
      <c r="AA25" s="354"/>
      <c r="AB25" s="354"/>
      <c r="AC25" s="354"/>
      <c r="AD25" s="354"/>
      <c r="AE25" s="354"/>
      <c r="AF25" s="354"/>
      <c r="AG25" s="354"/>
      <c r="AH25" s="354"/>
      <c r="AI25" s="354"/>
      <c r="AJ25" s="354"/>
      <c r="AK25" s="354"/>
    </row>
    <row r="26">
      <c r="A26" s="45" t="s">
        <v>12</v>
      </c>
      <c r="C26" s="86" t="s">
        <v>509</v>
      </c>
      <c r="D26" s="86">
        <v>4</v>
      </c>
      <c r="E26" s="86"/>
      <c r="F26" s="83"/>
      <c r="G26" s="83"/>
      <c r="H26" s="90" t="s">
        <v>392</v>
      </c>
      <c r="I26" s="90">
        <v>3</v>
      </c>
      <c r="J26" s="88" t="s">
        <v>229</v>
      </c>
      <c r="K26" s="355">
        <v>0</v>
      </c>
      <c r="L26" s="354"/>
      <c r="M26" s="354"/>
      <c r="N26" s="354"/>
      <c r="O26" s="354"/>
      <c r="P26" s="354"/>
      <c r="Q26" s="354"/>
      <c r="R26" s="354"/>
      <c r="S26" s="354"/>
      <c r="T26" s="354"/>
      <c r="U26" s="354"/>
      <c r="V26" s="354"/>
      <c r="W26" s="354"/>
      <c r="X26" s="354"/>
      <c r="Y26" s="354"/>
      <c r="Z26" s="354"/>
      <c r="AA26" s="354"/>
      <c r="AB26" s="354"/>
      <c r="AC26" s="354"/>
      <c r="AD26" s="354"/>
      <c r="AE26" s="354"/>
      <c r="AF26" s="354"/>
      <c r="AG26" s="354"/>
      <c r="AH26" s="354"/>
      <c r="AI26" s="354"/>
      <c r="AJ26" s="354"/>
      <c r="AK26" s="354"/>
    </row>
    <row r="27" ht="26.5">
      <c r="A27" s="45" t="s">
        <v>15</v>
      </c>
      <c r="C27" s="86" t="s">
        <v>510</v>
      </c>
      <c r="D27" s="86">
        <v>4</v>
      </c>
      <c r="E27" s="86"/>
      <c r="F27" s="83"/>
      <c r="G27" s="83"/>
      <c r="H27" s="90"/>
      <c r="I27" s="90"/>
      <c r="J27" s="88" t="s">
        <v>511</v>
      </c>
      <c r="K27" s="355">
        <v>2</v>
      </c>
      <c r="L27" s="354"/>
      <c r="M27" s="354"/>
      <c r="N27" s="354"/>
      <c r="O27" s="354"/>
      <c r="P27" s="354"/>
      <c r="Q27" s="354"/>
      <c r="R27" s="354"/>
      <c r="S27" s="354"/>
      <c r="T27" s="354"/>
      <c r="U27" s="354"/>
      <c r="V27" s="354"/>
      <c r="W27" s="354"/>
      <c r="X27" s="354"/>
      <c r="Y27" s="354"/>
      <c r="Z27" s="354"/>
      <c r="AA27" s="354"/>
      <c r="AB27" s="354"/>
      <c r="AC27" s="354"/>
      <c r="AD27" s="354"/>
      <c r="AE27" s="354"/>
      <c r="AF27" s="354"/>
      <c r="AG27" s="354"/>
      <c r="AH27" s="354"/>
      <c r="AI27" s="354"/>
      <c r="AJ27" s="354"/>
      <c r="AK27" s="354"/>
    </row>
    <row r="28">
      <c r="A28" s="45" t="s">
        <v>18</v>
      </c>
      <c r="C28" s="86" t="s">
        <v>512</v>
      </c>
      <c r="D28" s="86">
        <v>6</v>
      </c>
      <c r="E28" s="86"/>
      <c r="F28" s="83"/>
      <c r="G28" s="83"/>
      <c r="H28" s="90"/>
      <c r="I28" s="90"/>
      <c r="J28" s="88" t="s">
        <v>513</v>
      </c>
      <c r="K28" s="355">
        <v>4</v>
      </c>
      <c r="L28" s="354"/>
      <c r="M28" s="354"/>
      <c r="N28" s="354"/>
      <c r="O28" s="354"/>
      <c r="P28" s="354"/>
      <c r="Q28" s="354"/>
      <c r="R28" s="354"/>
      <c r="S28" s="354"/>
      <c r="T28" s="354"/>
      <c r="U28" s="354"/>
      <c r="V28" s="354"/>
      <c r="W28" s="354"/>
      <c r="X28" s="354"/>
      <c r="Y28" s="354"/>
      <c r="Z28" s="354"/>
      <c r="AA28" s="354"/>
      <c r="AB28" s="354"/>
      <c r="AC28" s="354"/>
      <c r="AD28" s="354"/>
      <c r="AE28" s="354"/>
      <c r="AF28" s="354"/>
      <c r="AG28" s="354"/>
      <c r="AH28" s="354"/>
      <c r="AI28" s="354"/>
      <c r="AJ28" s="354"/>
      <c r="AK28" s="354"/>
    </row>
    <row r="29">
      <c r="A29" s="45" t="s">
        <v>21</v>
      </c>
      <c r="C29" s="86" t="s">
        <v>514</v>
      </c>
      <c r="D29" s="86">
        <v>6</v>
      </c>
      <c r="E29" s="86"/>
      <c r="F29" s="83"/>
      <c r="G29" s="83"/>
      <c r="H29" s="90"/>
      <c r="I29" s="90"/>
      <c r="J29" s="88" t="s">
        <v>515</v>
      </c>
      <c r="K29" s="355">
        <v>6</v>
      </c>
      <c r="L29" s="354"/>
      <c r="M29" s="354"/>
      <c r="N29" s="354"/>
      <c r="O29" s="354"/>
      <c r="P29" s="354"/>
      <c r="Q29" s="354"/>
      <c r="R29" s="354"/>
      <c r="S29" s="354"/>
      <c r="T29" s="354"/>
      <c r="U29" s="354"/>
      <c r="V29" s="354"/>
      <c r="W29" s="354"/>
      <c r="X29" s="354"/>
      <c r="Y29" s="354"/>
      <c r="Z29" s="354"/>
      <c r="AA29" s="354"/>
      <c r="AB29" s="354"/>
      <c r="AC29" s="354"/>
      <c r="AD29" s="354"/>
      <c r="AE29" s="354"/>
      <c r="AF29" s="354"/>
      <c r="AG29" s="354"/>
      <c r="AH29" s="354"/>
      <c r="AI29" s="354"/>
      <c r="AJ29" s="354"/>
      <c r="AK29" s="354"/>
    </row>
    <row r="30">
      <c r="A30" s="45" t="s">
        <v>24</v>
      </c>
      <c r="C30" s="86" t="s">
        <v>516</v>
      </c>
      <c r="D30" s="86">
        <v>6</v>
      </c>
      <c r="E30" s="86"/>
      <c r="F30" s="83"/>
      <c r="G30" s="83"/>
      <c r="H30" s="90"/>
      <c r="I30" s="90"/>
      <c r="J30" s="88" t="s">
        <v>517</v>
      </c>
      <c r="K30" s="355">
        <v>8</v>
      </c>
      <c r="L30" s="354"/>
      <c r="M30" s="354"/>
      <c r="N30" s="354"/>
      <c r="O30" s="354"/>
      <c r="P30" s="354"/>
      <c r="Q30" s="354"/>
      <c r="R30" s="354"/>
      <c r="S30" s="354"/>
      <c r="T30" s="354"/>
      <c r="U30" s="354"/>
      <c r="V30" s="354"/>
      <c r="W30" s="354"/>
      <c r="X30" s="354"/>
      <c r="Y30" s="354"/>
      <c r="Z30" s="354"/>
      <c r="AA30" s="354"/>
      <c r="AB30" s="354"/>
      <c r="AC30" s="354"/>
      <c r="AD30" s="354"/>
      <c r="AE30" s="354"/>
      <c r="AF30" s="354"/>
      <c r="AG30" s="354"/>
      <c r="AH30" s="354"/>
      <c r="AI30" s="354"/>
      <c r="AJ30" s="354"/>
      <c r="AK30" s="354"/>
    </row>
    <row r="31">
      <c r="A31" s="45" t="s">
        <v>27</v>
      </c>
      <c r="C31" s="86" t="s">
        <v>518</v>
      </c>
      <c r="D31" s="86">
        <v>8</v>
      </c>
      <c r="E31" s="86"/>
      <c r="F31" s="83"/>
      <c r="G31" s="83"/>
      <c r="H31" s="90"/>
      <c r="I31" s="90"/>
      <c r="J31" s="88" t="s">
        <v>519</v>
      </c>
      <c r="K31" s="355">
        <v>8</v>
      </c>
      <c r="L31" s="354"/>
      <c r="M31" s="354"/>
      <c r="N31" s="354"/>
      <c r="O31" s="354"/>
      <c r="P31" s="354"/>
      <c r="Q31" s="354"/>
      <c r="R31" s="354"/>
      <c r="S31" s="354"/>
      <c r="T31" s="354"/>
      <c r="U31" s="354"/>
      <c r="V31" s="354"/>
      <c r="W31" s="354"/>
      <c r="X31" s="354"/>
      <c r="Y31" s="354"/>
      <c r="Z31" s="354"/>
      <c r="AA31" s="354"/>
      <c r="AB31" s="354"/>
      <c r="AC31" s="354"/>
      <c r="AD31" s="354"/>
      <c r="AE31" s="354"/>
      <c r="AF31" s="354"/>
      <c r="AG31" s="354"/>
      <c r="AH31" s="354"/>
      <c r="AI31" s="354"/>
      <c r="AJ31" s="354"/>
      <c r="AK31" s="354"/>
    </row>
    <row r="32">
      <c r="A32" s="45" t="s">
        <v>172</v>
      </c>
      <c r="C32" s="86" t="s">
        <v>520</v>
      </c>
      <c r="D32" s="86">
        <v>8</v>
      </c>
      <c r="E32" s="86"/>
      <c r="F32" s="83"/>
      <c r="G32" s="83"/>
      <c r="H32" s="76"/>
      <c r="I32" s="76"/>
      <c r="J32" s="88" t="s">
        <v>521</v>
      </c>
      <c r="K32" s="355">
        <v>10</v>
      </c>
      <c r="L32" s="354"/>
      <c r="M32" s="354"/>
      <c r="N32" s="354"/>
      <c r="O32" s="354"/>
      <c r="P32" s="354"/>
      <c r="Q32" s="354"/>
      <c r="R32" s="354"/>
      <c r="S32" s="354"/>
      <c r="T32" s="354"/>
      <c r="U32" s="354"/>
      <c r="V32" s="354"/>
      <c r="W32" s="354"/>
      <c r="X32" s="354"/>
      <c r="Y32" s="354"/>
      <c r="Z32" s="354"/>
      <c r="AA32" s="354"/>
      <c r="AB32" s="354"/>
      <c r="AC32" s="354"/>
      <c r="AD32" s="354"/>
      <c r="AE32" s="354"/>
      <c r="AF32" s="354"/>
      <c r="AG32" s="354"/>
      <c r="AH32" s="354"/>
      <c r="AI32" s="354"/>
      <c r="AJ32" s="354"/>
      <c r="AK32" s="354"/>
    </row>
    <row r="33">
      <c r="A33" s="45" t="s">
        <v>33</v>
      </c>
      <c r="C33" s="86" t="s">
        <v>522</v>
      </c>
      <c r="D33" s="86">
        <v>8</v>
      </c>
      <c r="E33" s="86"/>
      <c r="F33" s="83"/>
      <c r="G33" s="83"/>
      <c r="H33" s="76"/>
      <c r="I33" s="76"/>
      <c r="J33" s="88" t="s">
        <v>392</v>
      </c>
      <c r="K33" s="355">
        <v>2</v>
      </c>
      <c r="L33" s="354"/>
      <c r="M33" s="354"/>
      <c r="N33" s="354"/>
      <c r="O33" s="354"/>
      <c r="P33" s="354"/>
      <c r="Q33" s="354"/>
      <c r="R33" s="354"/>
      <c r="S33" s="354"/>
      <c r="T33" s="354"/>
      <c r="U33" s="354"/>
      <c r="V33" s="354"/>
      <c r="W33" s="354"/>
      <c r="X33" s="354"/>
      <c r="Y33" s="354"/>
      <c r="Z33" s="354"/>
      <c r="AA33" s="354"/>
      <c r="AB33" s="354"/>
      <c r="AC33" s="354"/>
      <c r="AD33" s="354"/>
      <c r="AE33" s="354"/>
      <c r="AF33" s="354"/>
      <c r="AG33" s="354"/>
      <c r="AH33" s="354"/>
      <c r="AI33" s="354"/>
      <c r="AJ33" s="354"/>
      <c r="AK33" s="354"/>
    </row>
    <row r="34">
      <c r="A34" s="45" t="s">
        <v>36</v>
      </c>
      <c r="C34" s="86" t="s">
        <v>523</v>
      </c>
      <c r="D34" s="86">
        <v>4</v>
      </c>
      <c r="E34" s="86"/>
      <c r="F34" s="83"/>
      <c r="G34" s="83"/>
      <c r="H34" s="342"/>
      <c r="I34" s="342"/>
      <c r="J34" s="343" t="s">
        <v>229</v>
      </c>
      <c r="K34" s="356">
        <v>0</v>
      </c>
      <c r="L34" s="354"/>
      <c r="M34" s="354"/>
      <c r="N34" s="354"/>
      <c r="O34" s="354"/>
      <c r="P34" s="354"/>
      <c r="Q34" s="354"/>
      <c r="R34" s="354"/>
      <c r="S34" s="354"/>
      <c r="T34" s="354"/>
      <c r="U34" s="354"/>
      <c r="V34" s="354"/>
      <c r="W34" s="354"/>
      <c r="X34" s="354"/>
      <c r="Y34" s="354"/>
      <c r="Z34" s="354"/>
      <c r="AA34" s="354"/>
      <c r="AB34" s="354"/>
      <c r="AC34" s="354"/>
      <c r="AD34" s="354"/>
      <c r="AE34" s="354"/>
      <c r="AF34" s="354"/>
      <c r="AG34" s="354"/>
      <c r="AH34" s="354"/>
      <c r="AI34" s="354"/>
      <c r="AJ34" s="354"/>
      <c r="AK34" s="354"/>
    </row>
    <row r="35">
      <c r="A35" s="45" t="s">
        <v>39</v>
      </c>
      <c r="C35" s="86"/>
      <c r="D35" s="86"/>
      <c r="E35" s="86"/>
      <c r="F35" s="83"/>
      <c r="G35" s="83"/>
      <c r="H35" s="76"/>
      <c r="I35" s="76"/>
      <c r="J35" s="343"/>
      <c r="K35" s="356"/>
      <c r="L35" s="354"/>
      <c r="M35" s="354"/>
      <c r="N35" s="354"/>
      <c r="O35" s="354"/>
      <c r="P35" s="354"/>
      <c r="Q35" s="354"/>
      <c r="R35" s="354"/>
      <c r="S35" s="354"/>
      <c r="T35" s="354"/>
      <c r="U35" s="354"/>
      <c r="V35" s="354"/>
      <c r="W35" s="354"/>
      <c r="X35" s="354"/>
      <c r="Y35" s="354"/>
      <c r="Z35" s="354"/>
      <c r="AA35" s="354"/>
      <c r="AB35" s="354"/>
      <c r="AC35" s="354"/>
      <c r="AD35" s="354"/>
      <c r="AE35" s="354"/>
      <c r="AF35" s="354"/>
      <c r="AG35" s="354"/>
      <c r="AH35" s="354"/>
      <c r="AI35" s="354"/>
      <c r="AJ35" s="354"/>
      <c r="AK35" s="354"/>
    </row>
    <row r="36">
      <c r="A36" s="45" t="s">
        <v>42</v>
      </c>
      <c r="C36" s="86" t="s">
        <v>229</v>
      </c>
      <c r="D36" s="86">
        <v>0</v>
      </c>
      <c r="E36" s="86"/>
      <c r="F36" s="83"/>
      <c r="G36" s="83"/>
      <c r="H36" s="76"/>
      <c r="I36" s="76"/>
      <c r="J36" s="343"/>
      <c r="K36" s="356"/>
      <c r="L36" s="354"/>
      <c r="M36" s="354"/>
      <c r="N36" s="354"/>
      <c r="O36" s="354"/>
      <c r="P36" s="354"/>
      <c r="Q36" s="354"/>
      <c r="R36" s="354"/>
      <c r="S36" s="354"/>
      <c r="T36" s="354"/>
      <c r="U36" s="354"/>
      <c r="V36" s="354"/>
      <c r="W36" s="354"/>
      <c r="X36" s="354"/>
      <c r="Y36" s="354"/>
      <c r="Z36" s="354"/>
      <c r="AA36" s="354"/>
      <c r="AB36" s="354"/>
      <c r="AC36" s="354"/>
      <c r="AD36" s="354"/>
      <c r="AE36" s="354"/>
      <c r="AF36" s="354"/>
      <c r="AG36" s="354"/>
      <c r="AH36" s="354"/>
      <c r="AI36" s="354"/>
      <c r="AJ36" s="354"/>
      <c r="AK36" s="354"/>
    </row>
    <row r="37">
      <c r="A37" s="45" t="s">
        <v>45</v>
      </c>
    </row>
    <row r="38">
      <c r="A38" s="45" t="s">
        <v>48</v>
      </c>
    </row>
    <row r="39" ht="52.5">
      <c r="A39" s="48" t="s">
        <v>524</v>
      </c>
      <c r="C39" s="45" t="s">
        <v>3</v>
      </c>
      <c r="D39" s="45" t="s">
        <v>6</v>
      </c>
      <c r="E39" s="45"/>
      <c r="F39" s="45"/>
      <c r="G39" s="45"/>
      <c r="L39" s="45" t="s">
        <v>506</v>
      </c>
      <c r="M39" s="45" t="s">
        <v>12</v>
      </c>
      <c r="N39" s="45" t="s">
        <v>18</v>
      </c>
      <c r="O39" s="45" t="s">
        <v>21</v>
      </c>
      <c r="P39" s="45" t="s">
        <v>27</v>
      </c>
      <c r="Q39" s="45" t="s">
        <v>172</v>
      </c>
      <c r="R39" s="45"/>
      <c r="S39" s="45"/>
      <c r="T39" s="45" t="s">
        <v>36</v>
      </c>
      <c r="U39" s="45" t="s">
        <v>39</v>
      </c>
      <c r="V39" s="45" t="s">
        <v>45</v>
      </c>
      <c r="W39" s="45" t="s">
        <v>48</v>
      </c>
    </row>
  </sheetData>
  <mergeCells>
    <mergeCell ref="AL1:AM1"/>
    <mergeCell ref="AL2:AM2"/>
    <mergeCell ref="A16:B16"/>
    <mergeCell ref="A1:B2"/>
    <mergeCell ref="AF1:AG1"/>
    <mergeCell ref="AF2:AG2"/>
    <mergeCell ref="AH1:AI1"/>
    <mergeCell ref="AH2:AI2"/>
    <mergeCell ref="AJ1:AK1"/>
    <mergeCell ref="AJ2:AK2"/>
    <mergeCell ref="Z1:AA1"/>
    <mergeCell ref="Z2:AA2"/>
    <mergeCell ref="AB1:AC1"/>
    <mergeCell ref="AB2:AC2"/>
    <mergeCell ref="AD1:AE1"/>
    <mergeCell ref="AD2:AE2"/>
    <mergeCell ref="T1:U1"/>
    <mergeCell ref="T2:U2"/>
    <mergeCell ref="V1:W1"/>
    <mergeCell ref="V2:W2"/>
    <mergeCell ref="X1:Y1"/>
    <mergeCell ref="X2:Y2"/>
    <mergeCell ref="R1:S1"/>
    <mergeCell ref="R2:S2"/>
    <mergeCell ref="C1:D1"/>
    <mergeCell ref="C2:D2"/>
    <mergeCell ref="L1:O1"/>
    <mergeCell ref="L2:O2"/>
    <mergeCell ref="P1:Q1"/>
    <mergeCell ref="P2:Q2"/>
    <mergeCell ref="F1:G1"/>
    <mergeCell ref="F2:G2"/>
    <mergeCell ref="H1:I1"/>
    <mergeCell ref="H2:I2"/>
    <mergeCell ref="J1:K1"/>
    <mergeCell ref="J2:K2"/>
  </mergeCells>
  <pageMargins left="0.7" right="0.7" top="0.75" bottom="0.75" header="0.3" footer="0.3"/>
  <pageSetup orientation="portrait" verticalDpi="300"/>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8"/>
  <dimension ref="A1:J13"/>
  <sheetViews>
    <sheetView workbookViewId="0">
      <selection sqref="A1:J1"/>
    </sheetView>
  </sheetViews>
  <sheetFormatPr defaultRowHeight="14.5" x14ac:dyDescent="0.35"/>
  <sheetData>
    <row r="1">
      <c r="A1" s="158" t="s">
        <v>525</v>
      </c>
      <c r="B1" s="158"/>
      <c r="C1" s="158"/>
      <c r="D1" s="158"/>
      <c r="E1" s="158"/>
      <c r="F1" s="158"/>
      <c r="G1" s="158"/>
      <c r="H1" s="158"/>
      <c r="I1" s="158"/>
      <c r="J1" s="158"/>
    </row>
    <row r="2">
      <c r="A2" s="122" t="s">
        <v>526</v>
      </c>
    </row>
    <row r="3">
      <c r="A3" s="122" t="s">
        <v>527</v>
      </c>
      <c r="B3" s="122"/>
      <c r="C3" s="122"/>
      <c r="D3" s="122"/>
      <c r="E3" s="122"/>
      <c r="F3" s="122"/>
      <c r="G3" s="122"/>
    </row>
    <row r="4">
      <c r="A4" s="122" t="s">
        <v>528</v>
      </c>
      <c r="B4" s="122"/>
      <c r="C4" s="122"/>
      <c r="D4" s="122"/>
      <c r="E4" s="122"/>
      <c r="F4" s="122"/>
      <c r="G4" s="122"/>
    </row>
    <row r="5">
      <c r="A5" s="122" t="s">
        <v>529</v>
      </c>
    </row>
    <row r="6">
      <c r="A6" s="122" t="s">
        <v>530</v>
      </c>
    </row>
    <row r="7">
      <c r="A7" s="122" t="s">
        <v>531</v>
      </c>
    </row>
    <row r="8">
      <c r="A8" s="122" t="s">
        <v>532</v>
      </c>
    </row>
    <row r="9">
      <c r="A9" s="122" t="s">
        <v>533</v>
      </c>
    </row>
    <row r="10">
      <c r="A10" s="122" t="s">
        <v>534</v>
      </c>
    </row>
    <row r="11">
      <c r="A11" s="122" t="s">
        <v>535</v>
      </c>
    </row>
    <row r="12">
      <c r="A12" s="122" t="s">
        <v>536</v>
      </c>
    </row>
    <row r="13">
      <c r="A13" s="122" t="s">
        <v>537</v>
      </c>
    </row>
  </sheetData>
  <pageMargins left="0.7" right="0.7" top="0.75" bottom="0.75" header="0.3" footer="0.3"/>
  <pageSetup orientation="portrait" verticalDpi="0"/>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9"/>
  <dimension ref="A1:F78"/>
  <sheetViews>
    <sheetView topLeftCell="A42" workbookViewId="0">
      <selection activeCell="B24" sqref="B24"/>
    </sheetView>
  </sheetViews>
  <sheetFormatPr defaultColWidth="9.08984375" defaultRowHeight="14.5" x14ac:dyDescent="0.35"/>
  <cols>
    <col min="1" max="1" width="18.453125" customWidth="1" style="122"/>
    <col min="2" max="2" width="107.54296875" customWidth="1" style="151"/>
    <col min="3" max="3" bestFit="1" width="14.453125" customWidth="1" style="152"/>
    <col min="4" max="4" width="11" customWidth="1" style="152"/>
    <col min="5" max="7" width="9.08984375" customWidth="1" style="122"/>
    <col min="8" max="16384" width="9.08984375" customWidth="1" style="122"/>
  </cols>
  <sheetData>
    <row r="1">
      <c r="B1" s="151" t="s">
        <v>538</v>
      </c>
    </row>
    <row r="2">
      <c r="B2" s="151" t="s">
        <v>539</v>
      </c>
    </row>
    <row r="3">
      <c r="B3" s="151" t="s">
        <v>540</v>
      </c>
    </row>
    <row r="6">
      <c r="D6" s="152" t="s">
        <v>541</v>
      </c>
      <c r="E6" s="122" t="s">
        <v>276</v>
      </c>
      <c r="F6" s="122" t="s">
        <v>542</v>
      </c>
    </row>
    <row r="7">
      <c r="A7" s="161" t="s">
        <v>543</v>
      </c>
      <c r="B7" s="162" t="s">
        <v>544</v>
      </c>
      <c r="C7" s="163" t="s">
        <v>545</v>
      </c>
      <c r="D7" s="163" t="s">
        <v>275</v>
      </c>
      <c r="E7" s="161" t="s">
        <v>276</v>
      </c>
    </row>
    <row r="8" ht="16.5" customHeight="1">
      <c r="A8" s="198" t="s">
        <v>546</v>
      </c>
      <c r="B8" s="153" t="s">
        <v>547</v>
      </c>
      <c r="C8" s="166" t="s">
        <v>548</v>
      </c>
      <c r="D8" s="167" t="s">
        <v>549</v>
      </c>
      <c r="E8" s="90"/>
    </row>
    <row r="9" ht="16.5" customHeight="1">
      <c r="A9" s="198" t="s">
        <v>546</v>
      </c>
      <c r="B9" s="153" t="s">
        <v>550</v>
      </c>
      <c r="C9" s="166" t="s">
        <v>551</v>
      </c>
      <c r="D9" s="167" t="s">
        <v>549</v>
      </c>
      <c r="E9" s="90"/>
    </row>
    <row r="10" ht="16.5" customHeight="1">
      <c r="A10" s="198" t="s">
        <v>546</v>
      </c>
      <c r="B10" s="153" t="s">
        <v>552</v>
      </c>
      <c r="C10" s="166" t="s">
        <v>548</v>
      </c>
      <c r="D10" s="167" t="s">
        <v>549</v>
      </c>
      <c r="E10" s="90"/>
    </row>
    <row r="11" ht="16.5" customHeight="1">
      <c r="A11" s="198" t="s">
        <v>546</v>
      </c>
      <c r="B11" s="153" t="s">
        <v>553</v>
      </c>
      <c r="C11" s="166" t="s">
        <v>548</v>
      </c>
      <c r="D11" s="167" t="s">
        <v>549</v>
      </c>
      <c r="E11" s="90"/>
    </row>
    <row r="12" ht="16.5" customHeight="1">
      <c r="A12" s="198" t="s">
        <v>546</v>
      </c>
      <c r="B12" s="153" t="s">
        <v>554</v>
      </c>
      <c r="C12" s="166" t="s">
        <v>551</v>
      </c>
      <c r="D12" s="167" t="s">
        <v>549</v>
      </c>
      <c r="E12" s="90"/>
    </row>
    <row r="13" ht="16.5" customHeight="1">
      <c r="A13" s="198" t="s">
        <v>546</v>
      </c>
      <c r="B13" s="153" t="s">
        <v>555</v>
      </c>
      <c r="C13" s="166" t="s">
        <v>548</v>
      </c>
      <c r="D13" s="167" t="s">
        <v>549</v>
      </c>
      <c r="E13" s="90"/>
    </row>
    <row r="14" ht="15.75" customHeight="1">
      <c r="A14" s="326" t="s">
        <v>556</v>
      </c>
      <c r="B14" s="327" t="s">
        <v>557</v>
      </c>
      <c r="C14" s="328" t="s">
        <v>551</v>
      </c>
      <c r="D14" s="329"/>
      <c r="E14" s="89" t="s">
        <v>549</v>
      </c>
    </row>
    <row r="15">
      <c r="A15" s="326" t="s">
        <v>556</v>
      </c>
      <c r="B15" s="327" t="s">
        <v>558</v>
      </c>
      <c r="C15" s="328" t="s">
        <v>548</v>
      </c>
      <c r="D15" s="329" t="s">
        <v>549</v>
      </c>
      <c r="E15" s="89"/>
    </row>
    <row r="16">
      <c r="A16" s="326" t="s">
        <v>556</v>
      </c>
      <c r="B16" s="327" t="s">
        <v>559</v>
      </c>
      <c r="C16" s="328" t="s">
        <v>548</v>
      </c>
      <c r="D16" s="329" t="s">
        <v>549</v>
      </c>
      <c r="E16" s="89"/>
    </row>
    <row r="17">
      <c r="A17" s="326" t="s">
        <v>556</v>
      </c>
      <c r="B17" s="327" t="s">
        <v>560</v>
      </c>
      <c r="C17" s="328" t="s">
        <v>548</v>
      </c>
      <c r="D17" s="329"/>
      <c r="E17" s="89" t="s">
        <v>549</v>
      </c>
    </row>
    <row r="18">
      <c r="A18" s="192" t="s">
        <v>561</v>
      </c>
      <c r="B18" s="174" t="s">
        <v>562</v>
      </c>
      <c r="C18" s="175" t="s">
        <v>551</v>
      </c>
      <c r="D18" s="176"/>
      <c r="E18" s="177" t="s">
        <v>549</v>
      </c>
    </row>
    <row r="19">
      <c r="A19" s="192" t="s">
        <v>561</v>
      </c>
      <c r="B19" s="174" t="s">
        <v>563</v>
      </c>
      <c r="C19" s="175" t="s">
        <v>548</v>
      </c>
      <c r="D19" s="176"/>
      <c r="E19" s="177" t="s">
        <v>549</v>
      </c>
    </row>
    <row r="20">
      <c r="A20" s="192" t="s">
        <v>561</v>
      </c>
      <c r="B20" s="174" t="s">
        <v>564</v>
      </c>
      <c r="C20" s="175" t="s">
        <v>551</v>
      </c>
      <c r="D20" s="176"/>
      <c r="E20" s="177" t="s">
        <v>549</v>
      </c>
    </row>
    <row r="21">
      <c r="A21" s="192" t="s">
        <v>561</v>
      </c>
      <c r="B21" s="174" t="s">
        <v>565</v>
      </c>
      <c r="C21" s="175" t="s">
        <v>551</v>
      </c>
      <c r="D21" s="176"/>
      <c r="E21" s="177" t="s">
        <v>549</v>
      </c>
    </row>
    <row r="22">
      <c r="A22" s="192" t="s">
        <v>561</v>
      </c>
      <c r="B22" s="174" t="s">
        <v>566</v>
      </c>
      <c r="C22" s="175" t="s">
        <v>551</v>
      </c>
      <c r="D22" s="176"/>
      <c r="E22" s="177" t="s">
        <v>549</v>
      </c>
    </row>
    <row r="23">
      <c r="A23" s="192" t="s">
        <v>561</v>
      </c>
      <c r="B23" s="174" t="s">
        <v>567</v>
      </c>
      <c r="C23" s="175" t="s">
        <v>551</v>
      </c>
      <c r="D23" s="176"/>
      <c r="E23" s="177" t="s">
        <v>549</v>
      </c>
    </row>
    <row r="24">
      <c r="A24" s="332" t="s">
        <v>568</v>
      </c>
      <c r="B24" s="333" t="s">
        <v>569</v>
      </c>
      <c r="C24" s="334" t="s">
        <v>551</v>
      </c>
      <c r="D24" s="335"/>
      <c r="E24" s="85" t="s">
        <v>549</v>
      </c>
    </row>
    <row r="25">
      <c r="A25" s="332" t="s">
        <v>568</v>
      </c>
      <c r="B25" s="333" t="s">
        <v>570</v>
      </c>
      <c r="C25" s="334" t="s">
        <v>548</v>
      </c>
      <c r="D25" s="335"/>
      <c r="E25" s="85" t="s">
        <v>549</v>
      </c>
    </row>
    <row r="26">
      <c r="A26" s="332" t="s">
        <v>568</v>
      </c>
      <c r="B26" s="333" t="s">
        <v>571</v>
      </c>
      <c r="C26" s="334" t="s">
        <v>551</v>
      </c>
      <c r="D26" s="335"/>
      <c r="E26" s="85" t="s">
        <v>549</v>
      </c>
    </row>
    <row r="27">
      <c r="A27" s="332" t="s">
        <v>568</v>
      </c>
      <c r="B27" s="333" t="s">
        <v>572</v>
      </c>
      <c r="C27" s="334" t="s">
        <v>551</v>
      </c>
      <c r="D27" s="335"/>
      <c r="E27" s="85" t="s">
        <v>549</v>
      </c>
    </row>
    <row r="28">
      <c r="A28" s="332" t="s">
        <v>568</v>
      </c>
      <c r="B28" s="333" t="s">
        <v>573</v>
      </c>
      <c r="C28" s="334" t="s">
        <v>548</v>
      </c>
      <c r="D28" s="335"/>
      <c r="E28" s="85" t="s">
        <v>549</v>
      </c>
    </row>
    <row r="29">
      <c r="A29" s="336" t="s">
        <v>574</v>
      </c>
      <c r="B29" s="337" t="s">
        <v>575</v>
      </c>
      <c r="C29" s="338" t="s">
        <v>551</v>
      </c>
      <c r="D29" s="339"/>
      <c r="E29" s="87" t="s">
        <v>549</v>
      </c>
    </row>
    <row r="30">
      <c r="A30" s="336" t="s">
        <v>574</v>
      </c>
      <c r="B30" s="337" t="s">
        <v>576</v>
      </c>
      <c r="C30" s="338" t="s">
        <v>551</v>
      </c>
      <c r="D30" s="339"/>
      <c r="E30" s="87" t="s">
        <v>549</v>
      </c>
    </row>
    <row r="31">
      <c r="A31" s="336" t="s">
        <v>574</v>
      </c>
      <c r="B31" s="337" t="s">
        <v>577</v>
      </c>
      <c r="C31" s="338" t="s">
        <v>548</v>
      </c>
      <c r="D31" s="339"/>
      <c r="E31" s="87" t="s">
        <v>549</v>
      </c>
    </row>
    <row r="32">
      <c r="A32" s="336" t="s">
        <v>574</v>
      </c>
      <c r="B32" s="337" t="s">
        <v>578</v>
      </c>
      <c r="C32" s="338" t="s">
        <v>548</v>
      </c>
      <c r="D32" s="339"/>
      <c r="E32" s="87" t="s">
        <v>549</v>
      </c>
    </row>
    <row r="33">
      <c r="A33" s="336" t="s">
        <v>574</v>
      </c>
      <c r="B33" s="337" t="s">
        <v>579</v>
      </c>
      <c r="C33" s="338" t="s">
        <v>548</v>
      </c>
      <c r="D33" s="339"/>
      <c r="E33" s="87"/>
    </row>
    <row r="34">
      <c r="A34" s="336" t="s">
        <v>574</v>
      </c>
      <c r="B34" s="337" t="s">
        <v>580</v>
      </c>
      <c r="C34" s="338" t="s">
        <v>548</v>
      </c>
      <c r="D34" s="339"/>
      <c r="E34" s="87"/>
    </row>
    <row r="35">
      <c r="A35" s="336" t="s">
        <v>574</v>
      </c>
      <c r="B35" s="337" t="s">
        <v>581</v>
      </c>
      <c r="C35" s="338" t="s">
        <v>548</v>
      </c>
      <c r="D35" s="339"/>
      <c r="E35" s="87"/>
    </row>
    <row r="36">
      <c r="A36" s="195" t="s">
        <v>582</v>
      </c>
      <c r="B36" s="180" t="s">
        <v>583</v>
      </c>
      <c r="C36" s="181" t="s">
        <v>548</v>
      </c>
      <c r="D36" s="182"/>
      <c r="E36" s="109"/>
    </row>
    <row r="37">
      <c r="A37" s="195" t="s">
        <v>584</v>
      </c>
      <c r="B37" s="180" t="s">
        <v>585</v>
      </c>
      <c r="C37" s="181" t="s">
        <v>551</v>
      </c>
      <c r="D37" s="182"/>
      <c r="E37" s="109"/>
    </row>
    <row r="38">
      <c r="A38" s="195" t="s">
        <v>584</v>
      </c>
      <c r="B38" s="184" t="s">
        <v>586</v>
      </c>
      <c r="C38" s="181" t="s">
        <v>548</v>
      </c>
      <c r="D38" s="182"/>
      <c r="E38" s="109"/>
    </row>
    <row r="39">
      <c r="A39" s="195" t="s">
        <v>587</v>
      </c>
      <c r="B39" s="184" t="s">
        <v>588</v>
      </c>
      <c r="C39" s="181" t="s">
        <v>548</v>
      </c>
      <c r="D39" s="182"/>
      <c r="E39" s="109"/>
    </row>
    <row r="40">
      <c r="A40" s="195" t="s">
        <v>587</v>
      </c>
      <c r="B40" s="184" t="s">
        <v>589</v>
      </c>
      <c r="C40" s="181" t="s">
        <v>590</v>
      </c>
      <c r="D40" s="182"/>
      <c r="E40" s="109"/>
    </row>
    <row r="41">
      <c r="A41" s="201" t="s">
        <v>591</v>
      </c>
      <c r="B41" s="184" t="s">
        <v>592</v>
      </c>
      <c r="C41" s="181" t="s">
        <v>590</v>
      </c>
      <c r="D41" s="184" t="s">
        <v>593</v>
      </c>
      <c r="E41" s="109"/>
    </row>
    <row r="42" ht="29">
      <c r="A42" s="198" t="s">
        <v>594</v>
      </c>
      <c r="B42" s="153" t="s">
        <v>594</v>
      </c>
      <c r="C42" s="166" t="s">
        <v>548</v>
      </c>
      <c r="D42" s="167"/>
      <c r="E42" s="90"/>
    </row>
    <row r="43">
      <c r="A43" s="198" t="s">
        <v>595</v>
      </c>
      <c r="B43" s="153" t="s">
        <v>596</v>
      </c>
      <c r="C43" s="166" t="s">
        <v>548</v>
      </c>
      <c r="D43" s="167"/>
      <c r="E43" s="90"/>
    </row>
    <row r="44">
      <c r="A44" s="198" t="s">
        <v>595</v>
      </c>
      <c r="B44" s="153" t="s">
        <v>597</v>
      </c>
      <c r="C44" s="166" t="s">
        <v>551</v>
      </c>
      <c r="D44" s="167"/>
      <c r="E44" s="90"/>
    </row>
    <row r="45">
      <c r="A45" s="198" t="s">
        <v>595</v>
      </c>
      <c r="B45" s="153" t="s">
        <v>598</v>
      </c>
      <c r="C45" s="166" t="s">
        <v>548</v>
      </c>
      <c r="D45" s="167"/>
      <c r="E45" s="90"/>
    </row>
    <row r="46">
      <c r="A46" s="198" t="s">
        <v>595</v>
      </c>
      <c r="B46" s="153" t="s">
        <v>599</v>
      </c>
      <c r="C46" s="166" t="s">
        <v>590</v>
      </c>
      <c r="D46" s="167"/>
      <c r="E46" s="90"/>
    </row>
    <row r="47">
      <c r="A47" s="198" t="s">
        <v>600</v>
      </c>
      <c r="B47" s="153" t="s">
        <v>601</v>
      </c>
      <c r="C47" s="166" t="s">
        <v>548</v>
      </c>
      <c r="D47" s="167"/>
      <c r="E47" s="90"/>
    </row>
    <row r="48">
      <c r="A48" s="198" t="s">
        <v>600</v>
      </c>
      <c r="B48" s="153" t="s">
        <v>602</v>
      </c>
      <c r="C48" s="166" t="s">
        <v>590</v>
      </c>
      <c r="D48" s="167"/>
      <c r="E48" s="90"/>
    </row>
    <row r="49">
      <c r="A49" s="198" t="s">
        <v>600</v>
      </c>
      <c r="B49" s="153" t="s">
        <v>603</v>
      </c>
      <c r="C49" s="166" t="s">
        <v>590</v>
      </c>
      <c r="D49" s="167"/>
      <c r="E49" s="90"/>
    </row>
    <row r="50">
      <c r="A50" s="198" t="s">
        <v>600</v>
      </c>
      <c r="B50" s="153" t="s">
        <v>604</v>
      </c>
      <c r="C50" s="166" t="s">
        <v>551</v>
      </c>
      <c r="D50" s="167"/>
      <c r="E50" s="90"/>
    </row>
    <row r="51">
      <c r="A51" s="198" t="s">
        <v>600</v>
      </c>
      <c r="B51" s="153" t="s">
        <v>599</v>
      </c>
      <c r="C51" s="166" t="s">
        <v>548</v>
      </c>
      <c r="D51" s="167"/>
      <c r="E51" s="90"/>
    </row>
    <row r="52">
      <c r="A52" s="198" t="s">
        <v>600</v>
      </c>
      <c r="B52" s="153" t="s">
        <v>605</v>
      </c>
      <c r="C52" s="166" t="s">
        <v>590</v>
      </c>
      <c r="D52" s="167"/>
      <c r="E52" s="90"/>
    </row>
    <row r="53">
      <c r="A53" s="198" t="s">
        <v>606</v>
      </c>
      <c r="B53" s="153" t="s">
        <v>607</v>
      </c>
      <c r="C53" s="166" t="s">
        <v>548</v>
      </c>
      <c r="D53" s="167"/>
      <c r="E53" s="90"/>
    </row>
    <row r="54">
      <c r="A54" s="198" t="s">
        <v>606</v>
      </c>
      <c r="B54" s="153" t="s">
        <v>608</v>
      </c>
      <c r="C54" s="166" t="s">
        <v>548</v>
      </c>
      <c r="D54" s="167"/>
      <c r="E54" s="90"/>
    </row>
    <row r="55">
      <c r="A55" s="198" t="s">
        <v>606</v>
      </c>
      <c r="B55" s="153" t="s">
        <v>609</v>
      </c>
      <c r="C55" s="166" t="s">
        <v>590</v>
      </c>
      <c r="D55" s="167"/>
      <c r="E55" s="90"/>
    </row>
    <row r="56">
      <c r="A56" s="198" t="s">
        <v>606</v>
      </c>
      <c r="B56" s="153" t="s">
        <v>610</v>
      </c>
      <c r="C56" s="166" t="s">
        <v>548</v>
      </c>
      <c r="D56" s="167"/>
      <c r="E56" s="90"/>
    </row>
    <row r="57">
      <c r="A57" s="198" t="s">
        <v>606</v>
      </c>
      <c r="B57" s="153" t="s">
        <v>611</v>
      </c>
      <c r="C57" s="166" t="s">
        <v>590</v>
      </c>
      <c r="D57" s="167"/>
      <c r="E57" s="90"/>
    </row>
    <row r="58">
      <c r="A58" s="198" t="s">
        <v>606</v>
      </c>
      <c r="B58" s="153" t="s">
        <v>612</v>
      </c>
      <c r="C58" s="166" t="s">
        <v>590</v>
      </c>
      <c r="D58" s="167"/>
      <c r="E58" s="90"/>
    </row>
    <row r="59">
      <c r="A59" s="198" t="s">
        <v>613</v>
      </c>
      <c r="B59" s="153" t="s">
        <v>614</v>
      </c>
      <c r="C59" s="166" t="s">
        <v>590</v>
      </c>
      <c r="D59" s="167"/>
      <c r="E59" s="90"/>
    </row>
    <row r="60">
      <c r="A60" s="198" t="s">
        <v>613</v>
      </c>
      <c r="B60" s="153" t="s">
        <v>254</v>
      </c>
      <c r="C60" s="166" t="s">
        <v>590</v>
      </c>
      <c r="D60" s="167"/>
      <c r="E60" s="90"/>
    </row>
    <row r="61">
      <c r="A61" s="326" t="s">
        <v>615</v>
      </c>
      <c r="B61" s="327" t="s">
        <v>616</v>
      </c>
      <c r="C61" s="328" t="s">
        <v>548</v>
      </c>
      <c r="D61" s="329"/>
      <c r="E61" s="89"/>
    </row>
    <row r="62">
      <c r="A62" s="326" t="s">
        <v>615</v>
      </c>
      <c r="B62" s="327" t="s">
        <v>617</v>
      </c>
      <c r="C62" s="328" t="s">
        <v>548</v>
      </c>
      <c r="D62" s="329"/>
      <c r="E62" s="89"/>
    </row>
    <row r="63">
      <c r="A63" s="326" t="s">
        <v>615</v>
      </c>
      <c r="B63" s="327" t="s">
        <v>618</v>
      </c>
      <c r="C63" s="328" t="s">
        <v>548</v>
      </c>
      <c r="D63" s="329"/>
      <c r="E63" s="89"/>
    </row>
    <row r="64">
      <c r="A64" s="326" t="s">
        <v>615</v>
      </c>
      <c r="B64" s="330" t="s">
        <v>619</v>
      </c>
      <c r="C64" s="328" t="s">
        <v>548</v>
      </c>
      <c r="D64" s="329"/>
      <c r="E64" s="89"/>
    </row>
    <row r="65">
      <c r="A65" s="326" t="s">
        <v>615</v>
      </c>
      <c r="B65" s="330" t="s">
        <v>620</v>
      </c>
      <c r="C65" s="328" t="s">
        <v>548</v>
      </c>
      <c r="D65" s="329"/>
      <c r="E65" s="89"/>
    </row>
    <row r="66">
      <c r="A66" s="326" t="s">
        <v>615</v>
      </c>
      <c r="B66" s="331" t="s">
        <v>621</v>
      </c>
      <c r="C66" s="328" t="s">
        <v>548</v>
      </c>
      <c r="D66" s="329"/>
      <c r="E66" s="89"/>
    </row>
    <row r="67">
      <c r="A67" s="326" t="s">
        <v>615</v>
      </c>
      <c r="B67" s="330" t="s">
        <v>622</v>
      </c>
      <c r="C67" s="328" t="s">
        <v>590</v>
      </c>
      <c r="D67" s="329"/>
      <c r="E67" s="89"/>
    </row>
    <row r="68">
      <c r="A68" s="326" t="s">
        <v>615</v>
      </c>
      <c r="B68" s="331" t="s">
        <v>623</v>
      </c>
      <c r="C68" s="328" t="s">
        <v>548</v>
      </c>
      <c r="D68" s="329"/>
      <c r="E68" s="89"/>
    </row>
    <row r="69">
      <c r="A69" s="326" t="s">
        <v>615</v>
      </c>
      <c r="B69" s="331" t="s">
        <v>624</v>
      </c>
      <c r="C69" s="328" t="s">
        <v>590</v>
      </c>
      <c r="D69" s="329"/>
      <c r="E69" s="89"/>
    </row>
    <row r="70">
      <c r="A70" s="326" t="s">
        <v>615</v>
      </c>
      <c r="B70" s="327" t="s">
        <v>625</v>
      </c>
      <c r="C70" s="328" t="s">
        <v>551</v>
      </c>
      <c r="D70" s="329"/>
      <c r="E70" s="89"/>
    </row>
    <row r="71">
      <c r="A71" s="326" t="s">
        <v>615</v>
      </c>
      <c r="B71" s="330" t="s">
        <v>626</v>
      </c>
      <c r="C71" s="328" t="s">
        <v>548</v>
      </c>
      <c r="D71" s="329"/>
      <c r="E71" s="89"/>
    </row>
    <row r="72">
      <c r="A72" s="326" t="s">
        <v>615</v>
      </c>
      <c r="B72" s="330" t="s">
        <v>627</v>
      </c>
      <c r="C72" s="328" t="s">
        <v>548</v>
      </c>
      <c r="D72" s="329"/>
      <c r="E72" s="89"/>
    </row>
    <row r="73">
      <c r="A73" s="326" t="s">
        <v>615</v>
      </c>
      <c r="B73" s="327" t="s">
        <v>628</v>
      </c>
      <c r="C73" s="328" t="s">
        <v>551</v>
      </c>
      <c r="D73" s="329"/>
      <c r="E73" s="89"/>
    </row>
    <row r="74">
      <c r="A74" s="326" t="s">
        <v>615</v>
      </c>
      <c r="B74" s="331" t="s">
        <v>629</v>
      </c>
      <c r="C74" s="328" t="s">
        <v>548</v>
      </c>
      <c r="D74" s="329"/>
      <c r="E74" s="89"/>
    </row>
    <row r="75">
      <c r="A75" s="326" t="s">
        <v>615</v>
      </c>
      <c r="B75" s="331" t="s">
        <v>630</v>
      </c>
      <c r="C75" s="328" t="s">
        <v>590</v>
      </c>
      <c r="D75" s="329"/>
      <c r="E75" s="89"/>
    </row>
    <row r="76">
      <c r="A76" s="202" t="s">
        <v>631</v>
      </c>
      <c r="B76" s="190" t="s">
        <v>632</v>
      </c>
      <c r="C76" s="169" t="s">
        <v>551</v>
      </c>
      <c r="D76" s="170"/>
      <c r="E76" s="171"/>
    </row>
    <row r="77">
      <c r="A77" s="202" t="s">
        <v>631</v>
      </c>
      <c r="B77" s="190" t="s">
        <v>633</v>
      </c>
      <c r="C77" s="169" t="s">
        <v>548</v>
      </c>
      <c r="D77" s="170"/>
      <c r="E77" s="171"/>
    </row>
    <row r="78">
      <c r="A78" s="202" t="s">
        <v>631</v>
      </c>
      <c r="B78" s="191" t="s">
        <v>634</v>
      </c>
      <c r="C78" s="169" t="s">
        <v>590</v>
      </c>
      <c r="D78" s="170"/>
      <c r="E78" s="171"/>
    </row>
  </sheetData>
  <dataValidations count="1">
    <dataValidation type="list" allowBlank="1" showInputMessage="1" showErrorMessage="1" sqref="C8:C78" xr:uid="{00000000-0002-0000-0B00-000000000000}">
      <formula1>"Level-1,Level-2,Level-3"</formula1>
    </dataValidation>
  </dataValidations>
  <pageMargins left="0.7" right="0.7" top="0.75" bottom="0.75" header="0.3" footer="0.3"/>
  <pageSetup orientation="portrait" verticalDpi="0"/>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5"/>
  <dimension ref="A1:G80"/>
  <sheetViews>
    <sheetView workbookViewId="0">
      <selection activeCell="H74" sqref="H74"/>
    </sheetView>
  </sheetViews>
  <sheetFormatPr defaultRowHeight="14.5" x14ac:dyDescent="0.35"/>
  <cols>
    <col min="1" max="1" width="18.6328125" customWidth="1"/>
    <col min="2" max="2" width="39.08984375" customWidth="1"/>
    <col min="3" max="3" width="16.6328125" customWidth="1"/>
    <col min="4" max="4" width="16.6328125" customWidth="1" style="122"/>
    <col min="5" max="5" width="11.6328125" customWidth="1"/>
  </cols>
  <sheetData>
    <row r="1">
      <c r="A1" s="0" t="s">
        <v>635</v>
      </c>
    </row>
    <row r="2">
      <c r="A2" s="208" t="s">
        <v>636</v>
      </c>
      <c r="B2" s="208" t="s">
        <v>637</v>
      </c>
      <c r="C2" s="209"/>
      <c r="D2" s="209"/>
      <c r="E2" s="209"/>
      <c r="F2" s="209"/>
      <c r="G2" s="209"/>
    </row>
    <row r="3">
      <c r="A3" s="122">
        <v>1</v>
      </c>
      <c r="B3" s="122" t="s">
        <v>638</v>
      </c>
      <c r="C3" s="122"/>
      <c r="E3" s="122"/>
      <c r="F3" s="122"/>
      <c r="G3" s="122"/>
    </row>
    <row r="4" s="122" customFormat="1">
      <c r="A4" s="122">
        <v>2</v>
      </c>
      <c r="B4" s="122" t="s">
        <v>639</v>
      </c>
    </row>
    <row r="5">
      <c r="A5" s="122">
        <v>3</v>
      </c>
      <c r="B5" s="122" t="s">
        <v>640</v>
      </c>
      <c r="C5" s="122"/>
      <c r="E5" s="122"/>
      <c r="F5" s="122"/>
      <c r="G5" s="122"/>
    </row>
    <row r="6">
      <c r="A6" s="122">
        <v>4</v>
      </c>
      <c r="B6" s="122" t="s">
        <v>641</v>
      </c>
      <c r="C6" s="122"/>
      <c r="E6" s="122"/>
      <c r="F6" s="122"/>
      <c r="G6" s="122"/>
    </row>
    <row r="7">
      <c r="A7" s="122">
        <v>5</v>
      </c>
      <c r="B7" s="122" t="s">
        <v>642</v>
      </c>
      <c r="C7" s="122"/>
      <c r="E7" s="122"/>
      <c r="F7" s="122"/>
      <c r="G7" s="122"/>
    </row>
    <row r="8">
      <c r="A8" s="122">
        <v>6</v>
      </c>
      <c r="B8" s="122" t="s">
        <v>643</v>
      </c>
      <c r="C8" s="122"/>
      <c r="E8" s="122"/>
      <c r="F8" s="122"/>
      <c r="G8" s="122"/>
    </row>
    <row r="9">
      <c r="A9" s="122">
        <v>7</v>
      </c>
      <c r="B9" s="122" t="s">
        <v>644</v>
      </c>
      <c r="C9" s="122"/>
      <c r="E9" s="122"/>
      <c r="F9" s="122"/>
      <c r="G9" s="122"/>
    </row>
    <row r="10">
      <c r="A10" s="122">
        <v>8</v>
      </c>
      <c r="B10" s="122" t="s">
        <v>645</v>
      </c>
      <c r="C10" s="122"/>
      <c r="E10" s="122"/>
      <c r="F10" s="122"/>
      <c r="G10" s="122"/>
    </row>
    <row r="11">
      <c r="A11" s="122">
        <v>9</v>
      </c>
      <c r="B11" s="122" t="s">
        <v>646</v>
      </c>
      <c r="C11" s="122"/>
      <c r="E11" s="122"/>
      <c r="F11" s="122"/>
      <c r="G11" s="122"/>
    </row>
    <row r="12">
      <c r="A12" s="122">
        <v>10</v>
      </c>
      <c r="B12" s="122" t="s">
        <v>647</v>
      </c>
      <c r="C12" s="122"/>
      <c r="E12" s="122"/>
      <c r="F12" s="122"/>
      <c r="G12" s="122"/>
    </row>
    <row r="13">
      <c r="A13" s="122">
        <v>11</v>
      </c>
      <c r="B13" s="122" t="s">
        <v>648</v>
      </c>
      <c r="C13" s="122"/>
      <c r="E13" s="122"/>
      <c r="F13" s="122"/>
      <c r="G13" s="122"/>
    </row>
    <row r="14">
      <c r="A14" s="122">
        <v>12</v>
      </c>
      <c r="B14" s="122" t="s">
        <v>649</v>
      </c>
      <c r="C14" s="122"/>
      <c r="E14" s="122"/>
      <c r="F14" s="122"/>
      <c r="G14" s="122"/>
    </row>
    <row r="17">
      <c r="A17" s="161" t="s">
        <v>543</v>
      </c>
      <c r="B17" s="162" t="s">
        <v>544</v>
      </c>
      <c r="C17" s="163" t="s">
        <v>545</v>
      </c>
      <c r="D17" s="163" t="s">
        <v>650</v>
      </c>
      <c r="E17" s="163" t="s">
        <v>275</v>
      </c>
      <c r="F17" s="161" t="s">
        <v>276</v>
      </c>
    </row>
    <row r="18">
      <c r="A18" s="198" t="s">
        <v>546</v>
      </c>
      <c r="B18" s="153" t="s">
        <v>547</v>
      </c>
      <c r="C18" s="166" t="s">
        <v>548</v>
      </c>
      <c r="D18" s="166" t="s">
        <v>650</v>
      </c>
      <c r="E18" s="167" t="s">
        <v>549</v>
      </c>
      <c r="F18" s="90"/>
    </row>
    <row r="19">
      <c r="A19" s="198" t="s">
        <v>546</v>
      </c>
      <c r="B19" s="153" t="s">
        <v>550</v>
      </c>
      <c r="C19" s="223" t="s">
        <v>551</v>
      </c>
      <c r="D19" s="166" t="s">
        <v>650</v>
      </c>
      <c r="E19" s="167" t="s">
        <v>549</v>
      </c>
      <c r="F19" s="90"/>
    </row>
    <row r="20">
      <c r="A20" s="198" t="s">
        <v>546</v>
      </c>
      <c r="B20" s="153" t="s">
        <v>552</v>
      </c>
      <c r="C20" s="166" t="s">
        <v>548</v>
      </c>
      <c r="D20" s="166" t="s">
        <v>651</v>
      </c>
      <c r="E20" s="167" t="s">
        <v>549</v>
      </c>
      <c r="F20" s="90"/>
    </row>
    <row r="21" ht="43.5">
      <c r="A21" s="198" t="s">
        <v>546</v>
      </c>
      <c r="B21" s="153" t="s">
        <v>553</v>
      </c>
      <c r="C21" s="166" t="s">
        <v>548</v>
      </c>
      <c r="D21" s="166" t="s">
        <v>651</v>
      </c>
      <c r="E21" s="167" t="s">
        <v>549</v>
      </c>
      <c r="F21" s="90"/>
    </row>
    <row r="22">
      <c r="A22" s="198" t="s">
        <v>546</v>
      </c>
      <c r="B22" s="153" t="s">
        <v>554</v>
      </c>
      <c r="C22" s="166" t="s">
        <v>551</v>
      </c>
      <c r="D22" s="166" t="s">
        <v>650</v>
      </c>
      <c r="E22" s="167" t="s">
        <v>549</v>
      </c>
      <c r="F22" s="90"/>
    </row>
    <row r="23" ht="43.5">
      <c r="A23" s="198" t="s">
        <v>546</v>
      </c>
      <c r="B23" s="153" t="s">
        <v>555</v>
      </c>
      <c r="C23" s="166" t="s">
        <v>548</v>
      </c>
      <c r="D23" s="166" t="s">
        <v>650</v>
      </c>
      <c r="E23" s="167" t="s">
        <v>549</v>
      </c>
      <c r="F23" s="90"/>
    </row>
    <row r="24">
      <c r="A24" s="199" t="s">
        <v>556</v>
      </c>
      <c r="B24" s="168" t="s">
        <v>557</v>
      </c>
      <c r="C24" s="169" t="s">
        <v>551</v>
      </c>
      <c r="D24" s="166" t="s">
        <v>650</v>
      </c>
      <c r="E24" s="170"/>
      <c r="F24" s="171" t="s">
        <v>549</v>
      </c>
    </row>
    <row r="25" ht="29">
      <c r="A25" s="199" t="s">
        <v>556</v>
      </c>
      <c r="B25" s="168" t="s">
        <v>560</v>
      </c>
      <c r="C25" s="169" t="s">
        <v>548</v>
      </c>
      <c r="D25" s="166" t="s">
        <v>650</v>
      </c>
      <c r="E25" s="170"/>
      <c r="F25" s="171" t="s">
        <v>549</v>
      </c>
    </row>
    <row r="26">
      <c r="A26" s="192" t="s">
        <v>561</v>
      </c>
      <c r="B26" s="174" t="s">
        <v>562</v>
      </c>
      <c r="C26" s="175" t="s">
        <v>551</v>
      </c>
      <c r="D26" s="175" t="s">
        <v>652</v>
      </c>
      <c r="E26" s="176"/>
      <c r="F26" s="177" t="s">
        <v>549</v>
      </c>
    </row>
    <row r="27">
      <c r="A27" s="192" t="s">
        <v>561</v>
      </c>
      <c r="B27" s="174" t="s">
        <v>563</v>
      </c>
      <c r="C27" s="175" t="s">
        <v>548</v>
      </c>
      <c r="D27" s="175" t="s">
        <v>652</v>
      </c>
      <c r="E27" s="176"/>
      <c r="F27" s="177" t="s">
        <v>549</v>
      </c>
    </row>
    <row r="28">
      <c r="A28" s="192" t="s">
        <v>561</v>
      </c>
      <c r="B28" s="174" t="s">
        <v>564</v>
      </c>
      <c r="C28" s="175" t="s">
        <v>551</v>
      </c>
      <c r="D28" s="175" t="s">
        <v>651</v>
      </c>
      <c r="E28" s="176" t="s">
        <v>549</v>
      </c>
      <c r="F28" s="177"/>
    </row>
    <row r="29">
      <c r="A29" s="192" t="s">
        <v>561</v>
      </c>
      <c r="B29" s="174" t="s">
        <v>565</v>
      </c>
      <c r="C29" s="175" t="s">
        <v>551</v>
      </c>
      <c r="D29" s="175" t="s">
        <v>653</v>
      </c>
      <c r="E29" s="176"/>
      <c r="F29" s="177" t="s">
        <v>549</v>
      </c>
    </row>
    <row r="30">
      <c r="A30" s="192" t="s">
        <v>561</v>
      </c>
      <c r="B30" s="174" t="s">
        <v>566</v>
      </c>
      <c r="C30" s="175" t="s">
        <v>551</v>
      </c>
      <c r="D30" s="175" t="s">
        <v>654</v>
      </c>
      <c r="E30" s="176"/>
      <c r="F30" s="177" t="s">
        <v>549</v>
      </c>
    </row>
    <row r="31">
      <c r="A31" s="192" t="s">
        <v>561</v>
      </c>
      <c r="B31" s="174" t="s">
        <v>567</v>
      </c>
      <c r="C31" s="175" t="s">
        <v>551</v>
      </c>
      <c r="D31" s="175" t="s">
        <v>654</v>
      </c>
      <c r="E31" s="176"/>
      <c r="F31" s="177" t="s">
        <v>549</v>
      </c>
    </row>
    <row r="32">
      <c r="A32" s="193" t="s">
        <v>568</v>
      </c>
      <c r="B32" s="154" t="s">
        <v>569</v>
      </c>
      <c r="C32" s="178" t="s">
        <v>551</v>
      </c>
      <c r="D32" s="178" t="s">
        <v>651</v>
      </c>
      <c r="E32" s="375" t="s">
        <v>549</v>
      </c>
      <c r="F32" s="179"/>
    </row>
    <row r="33">
      <c r="A33" s="193" t="s">
        <v>568</v>
      </c>
      <c r="B33" s="154" t="s">
        <v>570</v>
      </c>
      <c r="C33" s="178" t="s">
        <v>548</v>
      </c>
      <c r="D33" s="178" t="s">
        <v>651</v>
      </c>
      <c r="E33" s="375" t="s">
        <v>549</v>
      </c>
      <c r="F33" s="179"/>
    </row>
    <row r="34">
      <c r="A34" s="193" t="s">
        <v>568</v>
      </c>
      <c r="B34" s="154" t="s">
        <v>573</v>
      </c>
      <c r="C34" s="178" t="s">
        <v>548</v>
      </c>
      <c r="D34" s="178" t="s">
        <v>651</v>
      </c>
      <c r="E34" s="375" t="s">
        <v>549</v>
      </c>
      <c r="F34" s="179"/>
    </row>
    <row r="35" ht="29">
      <c r="A35" s="194" t="s">
        <v>574</v>
      </c>
      <c r="B35" s="159" t="s">
        <v>575</v>
      </c>
      <c r="C35" s="183" t="s">
        <v>551</v>
      </c>
      <c r="D35" s="183" t="s">
        <v>651</v>
      </c>
      <c r="E35" s="376" t="s">
        <v>549</v>
      </c>
      <c r="F35" s="164"/>
    </row>
    <row r="36">
      <c r="A36" s="194" t="s">
        <v>574</v>
      </c>
      <c r="B36" s="159" t="s">
        <v>576</v>
      </c>
      <c r="C36" s="183" t="s">
        <v>551</v>
      </c>
      <c r="D36" s="183" t="s">
        <v>651</v>
      </c>
      <c r="E36" s="376" t="s">
        <v>549</v>
      </c>
      <c r="F36" s="164"/>
    </row>
    <row r="37">
      <c r="A37" s="194" t="s">
        <v>574</v>
      </c>
      <c r="B37" s="159" t="s">
        <v>577</v>
      </c>
      <c r="C37" s="183" t="s">
        <v>548</v>
      </c>
      <c r="D37" s="183" t="s">
        <v>651</v>
      </c>
      <c r="E37" s="376" t="s">
        <v>549</v>
      </c>
      <c r="F37" s="164"/>
    </row>
    <row r="38">
      <c r="A38" s="194" t="s">
        <v>574</v>
      </c>
      <c r="B38" s="159" t="s">
        <v>578</v>
      </c>
      <c r="C38" s="183" t="s">
        <v>548</v>
      </c>
      <c r="D38" s="183" t="s">
        <v>651</v>
      </c>
      <c r="E38" s="376" t="s">
        <v>549</v>
      </c>
      <c r="F38" s="164"/>
    </row>
    <row r="39" ht="29">
      <c r="A39" s="194" t="s">
        <v>574</v>
      </c>
      <c r="B39" s="159" t="s">
        <v>581</v>
      </c>
      <c r="C39" s="183" t="s">
        <v>548</v>
      </c>
      <c r="D39" s="183" t="s">
        <v>651</v>
      </c>
      <c r="E39" s="165" t="s">
        <v>549</v>
      </c>
      <c r="F39" s="164"/>
    </row>
    <row r="40" ht="29">
      <c r="A40" s="195" t="s">
        <v>582</v>
      </c>
      <c r="B40" s="180" t="s">
        <v>583</v>
      </c>
      <c r="C40" s="181" t="s">
        <v>548</v>
      </c>
      <c r="D40" s="181" t="s">
        <v>651</v>
      </c>
      <c r="E40" s="182" t="s">
        <v>549</v>
      </c>
      <c r="F40" s="109"/>
    </row>
    <row r="41">
      <c r="A41" s="195" t="s">
        <v>587</v>
      </c>
      <c r="B41" s="184" t="s">
        <v>588</v>
      </c>
      <c r="C41" s="181" t="s">
        <v>548</v>
      </c>
      <c r="D41" s="181" t="s">
        <v>651</v>
      </c>
      <c r="E41" s="182" t="s">
        <v>549</v>
      </c>
      <c r="F41" s="109"/>
    </row>
    <row r="42">
      <c r="A42" s="195" t="s">
        <v>587</v>
      </c>
      <c r="B42" s="184" t="s">
        <v>589</v>
      </c>
      <c r="C42" s="181" t="s">
        <v>590</v>
      </c>
      <c r="D42" s="181" t="s">
        <v>651</v>
      </c>
      <c r="E42" s="182" t="s">
        <v>549</v>
      </c>
      <c r="F42" s="109"/>
    </row>
    <row r="43">
      <c r="A43" s="201" t="s">
        <v>591</v>
      </c>
      <c r="B43" s="184" t="s">
        <v>592</v>
      </c>
      <c r="C43" s="181" t="s">
        <v>590</v>
      </c>
      <c r="D43" s="181" t="s">
        <v>651</v>
      </c>
      <c r="E43" s="377" t="s">
        <v>549</v>
      </c>
      <c r="F43" s="109"/>
    </row>
    <row r="44" ht="29">
      <c r="A44" s="196" t="s">
        <v>594</v>
      </c>
      <c r="B44" s="155" t="s">
        <v>594</v>
      </c>
      <c r="C44" s="172" t="s">
        <v>548</v>
      </c>
      <c r="D44" s="172" t="s">
        <v>651</v>
      </c>
      <c r="E44" s="173" t="s">
        <v>549</v>
      </c>
      <c r="F44" s="108"/>
    </row>
    <row r="45" ht="29">
      <c r="A45" s="196" t="s">
        <v>595</v>
      </c>
      <c r="B45" s="155" t="s">
        <v>596</v>
      </c>
      <c r="C45" s="172" t="s">
        <v>548</v>
      </c>
      <c r="D45" s="224" t="s">
        <v>655</v>
      </c>
      <c r="E45" s="173"/>
      <c r="F45" s="108" t="s">
        <v>549</v>
      </c>
    </row>
    <row r="46" ht="29">
      <c r="A46" s="196" t="s">
        <v>595</v>
      </c>
      <c r="B46" s="155" t="s">
        <v>597</v>
      </c>
      <c r="C46" s="172" t="s">
        <v>551</v>
      </c>
      <c r="D46" s="224" t="s">
        <v>655</v>
      </c>
      <c r="E46" s="173"/>
      <c r="F46" s="108" t="s">
        <v>549</v>
      </c>
    </row>
    <row r="47">
      <c r="A47" s="196" t="s">
        <v>595</v>
      </c>
      <c r="B47" s="155" t="s">
        <v>598</v>
      </c>
      <c r="C47" s="172" t="s">
        <v>548</v>
      </c>
      <c r="D47" s="172" t="s">
        <v>651</v>
      </c>
      <c r="E47" s="173" t="s">
        <v>549</v>
      </c>
      <c r="F47" s="108"/>
    </row>
    <row r="48">
      <c r="A48" s="196" t="s">
        <v>595</v>
      </c>
      <c r="B48" s="155" t="s">
        <v>599</v>
      </c>
      <c r="C48" s="172" t="s">
        <v>590</v>
      </c>
      <c r="D48" s="172" t="s">
        <v>651</v>
      </c>
      <c r="E48" s="173"/>
      <c r="F48" s="108"/>
    </row>
    <row r="49" ht="29">
      <c r="A49" s="196" t="s">
        <v>600</v>
      </c>
      <c r="B49" s="155" t="s">
        <v>601</v>
      </c>
      <c r="C49" s="172" t="s">
        <v>548</v>
      </c>
      <c r="D49" s="224" t="s">
        <v>655</v>
      </c>
      <c r="E49" s="173"/>
      <c r="F49" s="108" t="s">
        <v>549</v>
      </c>
    </row>
    <row r="50" ht="29">
      <c r="A50" s="196" t="s">
        <v>600</v>
      </c>
      <c r="B50" s="155" t="s">
        <v>602</v>
      </c>
      <c r="C50" s="172" t="s">
        <v>590</v>
      </c>
      <c r="D50" s="224" t="s">
        <v>655</v>
      </c>
      <c r="E50" s="173"/>
      <c r="F50" s="108" t="s">
        <v>549</v>
      </c>
    </row>
    <row r="51" ht="29">
      <c r="A51" s="196" t="s">
        <v>600</v>
      </c>
      <c r="B51" s="155" t="s">
        <v>603</v>
      </c>
      <c r="C51" s="172" t="s">
        <v>590</v>
      </c>
      <c r="D51" s="224" t="s">
        <v>655</v>
      </c>
      <c r="E51" s="173"/>
      <c r="F51" s="108" t="s">
        <v>549</v>
      </c>
    </row>
    <row r="52" ht="29">
      <c r="A52" s="196" t="s">
        <v>600</v>
      </c>
      <c r="B52" s="155" t="s">
        <v>604</v>
      </c>
      <c r="C52" s="172" t="s">
        <v>551</v>
      </c>
      <c r="D52" s="224" t="s">
        <v>655</v>
      </c>
      <c r="E52" s="173"/>
      <c r="F52" s="108" t="s">
        <v>549</v>
      </c>
    </row>
    <row r="53">
      <c r="A53" s="196" t="s">
        <v>600</v>
      </c>
      <c r="B53" s="155" t="s">
        <v>599</v>
      </c>
      <c r="C53" s="172" t="s">
        <v>548</v>
      </c>
      <c r="D53" s="224" t="s">
        <v>651</v>
      </c>
      <c r="E53" s="173" t="s">
        <v>549</v>
      </c>
      <c r="F53" s="108"/>
    </row>
    <row r="54">
      <c r="A54" s="196" t="s">
        <v>600</v>
      </c>
      <c r="B54" s="155" t="s">
        <v>605</v>
      </c>
      <c r="C54" s="172" t="s">
        <v>590</v>
      </c>
      <c r="D54" s="172" t="s">
        <v>651</v>
      </c>
      <c r="E54" s="173" t="s">
        <v>549</v>
      </c>
      <c r="F54" s="108"/>
    </row>
    <row r="55" ht="29">
      <c r="A55" s="196" t="s">
        <v>606</v>
      </c>
      <c r="B55" s="155" t="s">
        <v>607</v>
      </c>
      <c r="C55" s="172" t="s">
        <v>548</v>
      </c>
      <c r="D55" s="224" t="s">
        <v>655</v>
      </c>
      <c r="E55" s="173"/>
      <c r="F55" s="108"/>
    </row>
    <row r="56" ht="29">
      <c r="A56" s="196" t="s">
        <v>606</v>
      </c>
      <c r="B56" s="155" t="s">
        <v>608</v>
      </c>
      <c r="C56" s="172" t="s">
        <v>548</v>
      </c>
      <c r="D56" s="224" t="s">
        <v>655</v>
      </c>
      <c r="E56" s="173"/>
      <c r="F56" s="108"/>
    </row>
    <row r="57" ht="29">
      <c r="A57" s="196" t="s">
        <v>606</v>
      </c>
      <c r="B57" s="155" t="s">
        <v>609</v>
      </c>
      <c r="C57" s="172" t="s">
        <v>590</v>
      </c>
      <c r="D57" s="224" t="s">
        <v>655</v>
      </c>
      <c r="E57" s="173"/>
      <c r="F57" s="108"/>
    </row>
    <row r="58">
      <c r="A58" s="196" t="s">
        <v>606</v>
      </c>
      <c r="B58" s="155" t="s">
        <v>610</v>
      </c>
      <c r="C58" s="172" t="s">
        <v>548</v>
      </c>
      <c r="D58" s="172" t="s">
        <v>651</v>
      </c>
      <c r="E58" s="173" t="s">
        <v>549</v>
      </c>
      <c r="F58" s="108"/>
    </row>
    <row r="59">
      <c r="A59" s="196" t="s">
        <v>606</v>
      </c>
      <c r="B59" s="155" t="s">
        <v>611</v>
      </c>
      <c r="C59" s="172" t="s">
        <v>590</v>
      </c>
      <c r="D59" s="172" t="s">
        <v>651</v>
      </c>
      <c r="E59" s="173" t="s">
        <v>549</v>
      </c>
      <c r="F59" s="108"/>
    </row>
    <row r="60" ht="29">
      <c r="A60" s="196" t="s">
        <v>606</v>
      </c>
      <c r="B60" s="155" t="s">
        <v>612</v>
      </c>
      <c r="C60" s="172" t="s">
        <v>590</v>
      </c>
      <c r="D60" s="224" t="s">
        <v>655</v>
      </c>
      <c r="E60" s="173"/>
      <c r="F60" s="108"/>
    </row>
    <row r="61">
      <c r="A61" s="196" t="s">
        <v>613</v>
      </c>
      <c r="B61" s="155" t="s">
        <v>614</v>
      </c>
      <c r="C61" s="172" t="s">
        <v>590</v>
      </c>
      <c r="D61" s="172" t="s">
        <v>651</v>
      </c>
      <c r="E61" s="173" t="s">
        <v>549</v>
      </c>
      <c r="F61" s="108"/>
    </row>
    <row r="62">
      <c r="A62" s="196" t="s">
        <v>613</v>
      </c>
      <c r="B62" s="155" t="s">
        <v>254</v>
      </c>
      <c r="C62" s="157" t="s">
        <v>590</v>
      </c>
      <c r="D62" s="157" t="s">
        <v>656</v>
      </c>
      <c r="E62" s="160"/>
      <c r="F62" s="76"/>
    </row>
    <row r="63" ht="29">
      <c r="A63" s="197" t="s">
        <v>615</v>
      </c>
      <c r="B63" s="156" t="s">
        <v>616</v>
      </c>
      <c r="C63" s="185" t="s">
        <v>548</v>
      </c>
      <c r="D63" s="185" t="s">
        <v>651</v>
      </c>
      <c r="E63" s="378" t="s">
        <v>549</v>
      </c>
      <c r="F63" s="187"/>
    </row>
    <row r="64">
      <c r="A64" s="197" t="s">
        <v>615</v>
      </c>
      <c r="B64" s="156" t="s">
        <v>617</v>
      </c>
      <c r="C64" s="185" t="s">
        <v>548</v>
      </c>
      <c r="D64" s="185" t="s">
        <v>651</v>
      </c>
      <c r="E64" s="378" t="s">
        <v>549</v>
      </c>
      <c r="F64" s="187"/>
    </row>
    <row r="65">
      <c r="A65" s="197" t="s">
        <v>615</v>
      </c>
      <c r="B65" s="156" t="s">
        <v>618</v>
      </c>
      <c r="C65" s="185" t="s">
        <v>548</v>
      </c>
      <c r="D65" s="185" t="s">
        <v>651</v>
      </c>
      <c r="E65" s="378" t="s">
        <v>549</v>
      </c>
      <c r="F65" s="187"/>
    </row>
    <row r="66">
      <c r="A66" s="197" t="s">
        <v>615</v>
      </c>
      <c r="B66" s="188" t="s">
        <v>619</v>
      </c>
      <c r="C66" s="185" t="s">
        <v>548</v>
      </c>
      <c r="D66" s="185" t="s">
        <v>651</v>
      </c>
      <c r="E66" s="378" t="s">
        <v>549</v>
      </c>
      <c r="F66" s="187"/>
    </row>
    <row r="67">
      <c r="A67" s="197" t="s">
        <v>615</v>
      </c>
      <c r="B67" s="188" t="s">
        <v>620</v>
      </c>
      <c r="C67" s="185" t="s">
        <v>548</v>
      </c>
      <c r="D67" s="185" t="s">
        <v>651</v>
      </c>
      <c r="E67" s="378" t="s">
        <v>549</v>
      </c>
      <c r="F67" s="187"/>
    </row>
    <row r="68">
      <c r="A68" s="197" t="s">
        <v>615</v>
      </c>
      <c r="B68" s="189" t="s">
        <v>621</v>
      </c>
      <c r="C68" s="185" t="s">
        <v>548</v>
      </c>
      <c r="D68" s="185" t="s">
        <v>651</v>
      </c>
      <c r="E68" s="378" t="s">
        <v>549</v>
      </c>
      <c r="F68" s="187"/>
    </row>
    <row r="69">
      <c r="A69" s="197" t="s">
        <v>615</v>
      </c>
      <c r="B69" s="188" t="s">
        <v>622</v>
      </c>
      <c r="C69" s="185" t="s">
        <v>590</v>
      </c>
      <c r="D69" s="185" t="s">
        <v>651</v>
      </c>
      <c r="E69" s="378" t="s">
        <v>549</v>
      </c>
      <c r="F69" s="187"/>
    </row>
    <row r="70">
      <c r="A70" s="197" t="s">
        <v>615</v>
      </c>
      <c r="B70" s="189" t="s">
        <v>623</v>
      </c>
      <c r="C70" s="185" t="s">
        <v>548</v>
      </c>
      <c r="D70" s="185" t="s">
        <v>651</v>
      </c>
      <c r="E70" s="378" t="s">
        <v>549</v>
      </c>
      <c r="F70" s="187"/>
    </row>
    <row r="71">
      <c r="A71" s="197" t="s">
        <v>615</v>
      </c>
      <c r="B71" s="189" t="s">
        <v>624</v>
      </c>
      <c r="C71" s="185" t="s">
        <v>590</v>
      </c>
      <c r="D71" s="185" t="s">
        <v>651</v>
      </c>
      <c r="E71" s="378" t="s">
        <v>549</v>
      </c>
      <c r="F71" s="187"/>
    </row>
    <row r="72">
      <c r="A72" s="197" t="s">
        <v>615</v>
      </c>
      <c r="B72" s="156" t="s">
        <v>625</v>
      </c>
      <c r="C72" s="185" t="s">
        <v>551</v>
      </c>
      <c r="D72" s="185" t="s">
        <v>657</v>
      </c>
      <c r="E72" s="186"/>
      <c r="F72" s="187"/>
    </row>
    <row r="73">
      <c r="A73" s="197" t="s">
        <v>615</v>
      </c>
      <c r="B73" s="188" t="s">
        <v>626</v>
      </c>
      <c r="C73" s="185" t="s">
        <v>548</v>
      </c>
      <c r="D73" s="185" t="s">
        <v>656</v>
      </c>
      <c r="E73" s="186"/>
      <c r="F73" s="378" t="s">
        <v>549</v>
      </c>
    </row>
    <row r="74">
      <c r="A74" s="197" t="s">
        <v>615</v>
      </c>
      <c r="B74" s="188" t="s">
        <v>627</v>
      </c>
      <c r="C74" s="185" t="s">
        <v>548</v>
      </c>
      <c r="D74" s="185" t="s">
        <v>652</v>
      </c>
      <c r="E74" s="186"/>
      <c r="F74" s="378" t="s">
        <v>549</v>
      </c>
    </row>
    <row r="75">
      <c r="A75" s="197" t="s">
        <v>615</v>
      </c>
      <c r="B75" s="156" t="s">
        <v>628</v>
      </c>
      <c r="C75" s="185" t="s">
        <v>551</v>
      </c>
      <c r="D75" s="185" t="s">
        <v>651</v>
      </c>
      <c r="E75" s="378" t="s">
        <v>549</v>
      </c>
      <c r="F75" s="187"/>
    </row>
    <row r="76">
      <c r="A76" s="197" t="s">
        <v>615</v>
      </c>
      <c r="B76" s="189" t="s">
        <v>629</v>
      </c>
      <c r="C76" s="185" t="s">
        <v>548</v>
      </c>
      <c r="D76" s="185" t="s">
        <v>651</v>
      </c>
      <c r="E76" s="378" t="s">
        <v>549</v>
      </c>
      <c r="F76" s="187"/>
    </row>
    <row r="77">
      <c r="A77" s="197" t="s">
        <v>615</v>
      </c>
      <c r="B77" s="189" t="s">
        <v>630</v>
      </c>
      <c r="C77" s="185" t="s">
        <v>590</v>
      </c>
      <c r="D77" s="185" t="s">
        <v>651</v>
      </c>
      <c r="E77" s="378" t="s">
        <v>549</v>
      </c>
      <c r="F77" s="187"/>
    </row>
    <row r="78">
      <c r="A78" s="202" t="s">
        <v>631</v>
      </c>
      <c r="B78" s="190" t="s">
        <v>632</v>
      </c>
      <c r="C78" s="169" t="s">
        <v>551</v>
      </c>
      <c r="D78" s="169" t="s">
        <v>652</v>
      </c>
      <c r="E78" s="170"/>
      <c r="F78" s="379" t="s">
        <v>549</v>
      </c>
    </row>
    <row r="79">
      <c r="A79" s="202" t="s">
        <v>631</v>
      </c>
      <c r="B79" s="190" t="s">
        <v>633</v>
      </c>
      <c r="C79" s="169" t="s">
        <v>548</v>
      </c>
      <c r="D79" s="169" t="s">
        <v>652</v>
      </c>
      <c r="E79" s="170"/>
      <c r="F79" s="379" t="s">
        <v>549</v>
      </c>
    </row>
    <row r="80">
      <c r="A80" s="202" t="s">
        <v>631</v>
      </c>
      <c r="B80" s="191" t="s">
        <v>634</v>
      </c>
      <c r="C80" s="169" t="s">
        <v>590</v>
      </c>
      <c r="D80" s="169" t="s">
        <v>652</v>
      </c>
      <c r="E80" s="170"/>
      <c r="F80" s="379" t="s">
        <v>549</v>
      </c>
    </row>
  </sheetData>
  <dataValidations count="1">
    <dataValidation type="list" allowBlank="1" showInputMessage="1" showErrorMessage="1" sqref="C18:C80" xr:uid="{00000000-0002-0000-0C00-000000000000}">
      <formula1>"Level-1,Level-2,Level-3"</formula1>
    </dataValidation>
  </dataValidations>
  <pageMargins left="0.7" right="0.7" top="0.75" bottom="0.75" header="0.3" footer="0.3"/>
  <pageSetup orientation="portrait" verticalDpi="300"/>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1"/>
  <dimension ref="A1:E28"/>
  <sheetViews>
    <sheetView workbookViewId="0">
      <selection activeCell="B39" sqref="B39"/>
    </sheetView>
  </sheetViews>
  <sheetFormatPr defaultRowHeight="14.5" x14ac:dyDescent="0.35"/>
  <cols>
    <col min="1" max="1" bestFit="1" width="14.6328125" customWidth="1"/>
    <col min="2" max="2" bestFit="1" width="83.54296875" customWidth="1"/>
  </cols>
  <sheetData>
    <row r="1" s="122" customFormat="1">
      <c r="A1" s="161" t="s">
        <v>543</v>
      </c>
      <c r="B1" s="162" t="s">
        <v>544</v>
      </c>
      <c r="C1" s="163" t="s">
        <v>545</v>
      </c>
      <c r="D1" s="163" t="s">
        <v>275</v>
      </c>
      <c r="E1" s="161" t="s">
        <v>276</v>
      </c>
    </row>
    <row r="2" s="122" customFormat="1">
      <c r="A2" s="195" t="s">
        <v>584</v>
      </c>
      <c r="B2" s="180" t="s">
        <v>658</v>
      </c>
      <c r="C2" s="181" t="s">
        <v>590</v>
      </c>
      <c r="D2" s="182"/>
      <c r="E2" s="109"/>
    </row>
    <row r="3" s="122" customFormat="1">
      <c r="A3" s="195" t="s">
        <v>584</v>
      </c>
      <c r="B3" s="180" t="s">
        <v>659</v>
      </c>
      <c r="C3" s="181" t="s">
        <v>590</v>
      </c>
      <c r="D3" s="182"/>
      <c r="E3" s="109"/>
    </row>
    <row r="4" s="122" customFormat="1">
      <c r="A4" s="195" t="s">
        <v>584</v>
      </c>
      <c r="B4" s="180" t="s">
        <v>660</v>
      </c>
      <c r="C4" s="181" t="s">
        <v>548</v>
      </c>
      <c r="D4" s="182"/>
      <c r="E4" s="109"/>
    </row>
    <row r="5" s="122" customFormat="1">
      <c r="A5" s="195" t="s">
        <v>584</v>
      </c>
      <c r="B5" s="180" t="s">
        <v>661</v>
      </c>
      <c r="C5" s="181" t="s">
        <v>548</v>
      </c>
      <c r="D5" s="182"/>
      <c r="E5" s="109"/>
    </row>
    <row r="6" s="122" customFormat="1">
      <c r="A6" s="195" t="s">
        <v>584</v>
      </c>
      <c r="B6" s="180" t="s">
        <v>662</v>
      </c>
      <c r="C6" s="181" t="s">
        <v>548</v>
      </c>
      <c r="D6" s="182"/>
      <c r="E6" s="109"/>
    </row>
    <row r="7" s="122" customFormat="1">
      <c r="A7" s="195" t="s">
        <v>584</v>
      </c>
      <c r="B7" s="180" t="s">
        <v>663</v>
      </c>
      <c r="C7" s="181" t="s">
        <v>548</v>
      </c>
      <c r="D7" s="182"/>
      <c r="E7" s="109"/>
    </row>
    <row r="8" s="122" customFormat="1">
      <c r="A8" s="195" t="s">
        <v>584</v>
      </c>
      <c r="B8" s="180" t="s">
        <v>664</v>
      </c>
      <c r="C8" s="181" t="s">
        <v>590</v>
      </c>
      <c r="D8" s="182"/>
      <c r="E8" s="109"/>
    </row>
    <row r="9" s="122" customFormat="1">
      <c r="A9" s="195" t="s">
        <v>584</v>
      </c>
      <c r="B9" s="180" t="s">
        <v>665</v>
      </c>
      <c r="C9" s="181" t="s">
        <v>590</v>
      </c>
      <c r="D9" s="182"/>
      <c r="E9" s="109"/>
    </row>
    <row r="10" s="122" customFormat="1">
      <c r="A10" s="195" t="s">
        <v>584</v>
      </c>
      <c r="B10" s="180" t="s">
        <v>666</v>
      </c>
      <c r="C10" s="181" t="s">
        <v>548</v>
      </c>
      <c r="D10" s="182"/>
      <c r="E10" s="109"/>
    </row>
    <row r="11" s="122" customFormat="1">
      <c r="A11" s="195" t="s">
        <v>584</v>
      </c>
      <c r="B11" s="180" t="s">
        <v>667</v>
      </c>
      <c r="C11" s="181" t="s">
        <v>548</v>
      </c>
      <c r="D11" s="182"/>
      <c r="E11" s="109"/>
    </row>
    <row r="12" s="122" customFormat="1">
      <c r="A12" s="195" t="s">
        <v>584</v>
      </c>
      <c r="B12" s="180" t="s">
        <v>668</v>
      </c>
      <c r="C12" s="181" t="s">
        <v>590</v>
      </c>
      <c r="D12" s="182"/>
      <c r="E12" s="109"/>
    </row>
    <row r="13" s="122" customFormat="1">
      <c r="A13" s="195" t="s">
        <v>584</v>
      </c>
      <c r="B13" s="180" t="s">
        <v>669</v>
      </c>
      <c r="C13" s="181" t="s">
        <v>590</v>
      </c>
      <c r="D13" s="182"/>
      <c r="E13" s="109"/>
    </row>
    <row r="14" s="122" customFormat="1">
      <c r="A14" s="195" t="s">
        <v>584</v>
      </c>
      <c r="B14" s="180" t="s">
        <v>670</v>
      </c>
      <c r="C14" s="181" t="s">
        <v>590</v>
      </c>
      <c r="D14" s="182"/>
      <c r="E14" s="109"/>
    </row>
    <row r="15" s="122" customFormat="1">
      <c r="A15" s="195" t="s">
        <v>584</v>
      </c>
      <c r="B15" s="180" t="s">
        <v>671</v>
      </c>
      <c r="C15" s="181" t="s">
        <v>590</v>
      </c>
      <c r="D15" s="182"/>
      <c r="E15" s="109"/>
    </row>
    <row r="16" s="122" customFormat="1">
      <c r="A16" s="195" t="s">
        <v>584</v>
      </c>
      <c r="B16" s="180" t="s">
        <v>672</v>
      </c>
      <c r="C16" s="181" t="s">
        <v>590</v>
      </c>
      <c r="D16" s="182"/>
      <c r="E16" s="109"/>
    </row>
    <row r="17" s="122" customFormat="1">
      <c r="A17" s="195" t="s">
        <v>584</v>
      </c>
      <c r="B17" s="180" t="s">
        <v>673</v>
      </c>
      <c r="C17" s="181" t="s">
        <v>590</v>
      </c>
      <c r="D17" s="182"/>
      <c r="E17" s="109"/>
    </row>
    <row r="18" s="122" customFormat="1">
      <c r="A18" s="195" t="s">
        <v>584</v>
      </c>
      <c r="B18" s="184" t="s">
        <v>674</v>
      </c>
      <c r="C18" s="181" t="s">
        <v>590</v>
      </c>
      <c r="D18" s="182"/>
      <c r="E18" s="109"/>
    </row>
    <row r="19" s="122" customFormat="1">
      <c r="A19" s="195" t="s">
        <v>584</v>
      </c>
      <c r="B19" s="184" t="s">
        <v>675</v>
      </c>
      <c r="C19" s="181" t="s">
        <v>590</v>
      </c>
      <c r="D19" s="182"/>
      <c r="E19" s="109"/>
    </row>
    <row r="20" s="122" customFormat="1">
      <c r="A20" s="195" t="s">
        <v>584</v>
      </c>
      <c r="B20" s="184" t="s">
        <v>676</v>
      </c>
      <c r="C20" s="181" t="s">
        <v>590</v>
      </c>
      <c r="D20" s="182"/>
      <c r="E20" s="109"/>
    </row>
    <row r="21" s="122" customFormat="1">
      <c r="A21" s="195" t="s">
        <v>584</v>
      </c>
      <c r="B21" s="184" t="s">
        <v>677</v>
      </c>
      <c r="C21" s="181" t="s">
        <v>590</v>
      </c>
      <c r="D21" s="182"/>
      <c r="E21" s="109"/>
    </row>
    <row r="22" s="122" customFormat="1">
      <c r="A22" s="195" t="s">
        <v>584</v>
      </c>
      <c r="B22" s="184" t="s">
        <v>678</v>
      </c>
      <c r="C22" s="181" t="s">
        <v>590</v>
      </c>
      <c r="D22" s="182"/>
      <c r="E22" s="109"/>
    </row>
    <row r="23" s="122" customFormat="1">
      <c r="A23" s="195" t="s">
        <v>584</v>
      </c>
      <c r="B23" s="184" t="s">
        <v>679</v>
      </c>
      <c r="C23" s="181" t="s">
        <v>590</v>
      </c>
      <c r="D23" s="182"/>
      <c r="E23" s="109"/>
    </row>
    <row r="24" s="122" customFormat="1">
      <c r="A24" s="195" t="s">
        <v>584</v>
      </c>
      <c r="B24" s="184" t="s">
        <v>680</v>
      </c>
      <c r="C24" s="181" t="s">
        <v>590</v>
      </c>
      <c r="D24" s="182"/>
      <c r="E24" s="109"/>
    </row>
    <row r="25" s="122" customFormat="1">
      <c r="A25" s="195" t="s">
        <v>584</v>
      </c>
      <c r="B25" s="184" t="s">
        <v>681</v>
      </c>
      <c r="C25" s="181" t="s">
        <v>548</v>
      </c>
      <c r="D25" s="182"/>
      <c r="E25" s="109"/>
    </row>
    <row r="26" s="122" customFormat="1">
      <c r="A26" s="200" t="s">
        <v>584</v>
      </c>
      <c r="B26" s="184" t="s">
        <v>682</v>
      </c>
      <c r="C26" s="181"/>
      <c r="D26" s="182"/>
      <c r="E26" s="109"/>
    </row>
    <row r="27" s="122" customFormat="1">
      <c r="A27" s="200" t="s">
        <v>584</v>
      </c>
      <c r="B27" s="184" t="s">
        <v>683</v>
      </c>
      <c r="C27" s="181"/>
      <c r="D27" s="182"/>
      <c r="E27" s="109"/>
    </row>
    <row r="28" s="122" customFormat="1">
      <c r="A28" s="195" t="s">
        <v>584</v>
      </c>
      <c r="B28" s="184" t="s">
        <v>684</v>
      </c>
      <c r="C28" s="181"/>
      <c r="D28" s="182"/>
      <c r="E28" s="109"/>
    </row>
  </sheetData>
  <dataValidations count="1">
    <dataValidation type="list" allowBlank="1" showInputMessage="1" showErrorMessage="1" sqref="C2:C25" xr:uid="{00000000-0002-0000-0D00-000000000000}">
      <formula1>"Level-1,Level-2,Level-3"</formula1>
    </dataValidation>
  </dataValidations>
  <pageMargins left="0.7" right="0.7" top="0.75" bottom="0.75" header="0.3" footer="0.3"/>
  <pageSetup orientation="portrait" verticalDpi="300"/>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2"/>
  <dimension ref="A1:F73"/>
  <sheetViews>
    <sheetView topLeftCell="A10" workbookViewId="0">
      <selection activeCell="F10" sqref="F10:F13"/>
    </sheetView>
  </sheetViews>
  <sheetFormatPr defaultRowHeight="14.5" x14ac:dyDescent="0.35"/>
  <cols>
    <col min="1" max="1" width="15.90625" customWidth="1"/>
    <col min="2" max="2" width="30.6328125" customWidth="1"/>
    <col min="3" max="3" width="30.08984375" customWidth="1"/>
    <col min="4" max="4" width="30.36328125" customWidth="1"/>
    <col min="5" max="5" width="29" customWidth="1"/>
  </cols>
  <sheetData>
    <row r="1">
      <c r="A1" s="210">
        <v>2</v>
      </c>
      <c r="B1" s="211" t="s">
        <v>685</v>
      </c>
      <c r="C1" s="212" t="s">
        <v>63</v>
      </c>
      <c r="D1" s="212" t="s">
        <v>64</v>
      </c>
      <c r="E1" s="212" t="s">
        <v>65</v>
      </c>
    </row>
    <row r="2" ht="176" s="207" customFormat="1">
      <c r="A2" s="217"/>
      <c r="B2" s="213" t="s">
        <v>686</v>
      </c>
      <c r="C2" s="218" t="s">
        <v>687</v>
      </c>
      <c r="D2" s="218" t="s">
        <v>688</v>
      </c>
      <c r="E2" s="218" t="s">
        <v>689</v>
      </c>
    </row>
    <row r="3">
      <c r="A3" s="214"/>
      <c r="B3" s="215"/>
      <c r="C3" s="216"/>
      <c r="D3" s="216"/>
      <c r="E3" s="216"/>
    </row>
    <row r="4">
      <c r="A4" s="210">
        <v>2</v>
      </c>
      <c r="B4" s="211" t="s">
        <v>690</v>
      </c>
      <c r="C4" s="212"/>
      <c r="D4" s="212"/>
      <c r="E4" s="212"/>
    </row>
    <row r="5" ht="186.5" s="207" customFormat="1">
      <c r="A5" s="217"/>
      <c r="B5" s="213" t="s">
        <v>691</v>
      </c>
      <c r="C5" s="218" t="s">
        <v>692</v>
      </c>
      <c r="D5" s="218" t="s">
        <v>693</v>
      </c>
      <c r="E5" s="218" t="s">
        <v>694</v>
      </c>
    </row>
    <row r="7" ht="55.5">
      <c r="A7" s="380" t="s">
        <v>695</v>
      </c>
      <c r="B7" s="380" t="s">
        <v>696</v>
      </c>
      <c r="C7" s="380" t="s">
        <v>544</v>
      </c>
      <c r="D7" s="380" t="s">
        <v>697</v>
      </c>
      <c r="E7" s="380" t="s">
        <v>698</v>
      </c>
      <c r="F7" s="380" t="s">
        <v>699</v>
      </c>
    </row>
    <row r="8" ht="18.5">
      <c r="A8" s="381"/>
      <c r="B8" s="382"/>
      <c r="C8" s="383"/>
      <c r="D8" s="382"/>
      <c r="E8" s="382"/>
      <c r="F8" s="382"/>
    </row>
    <row r="9" ht="18.5">
      <c r="A9" s="384"/>
      <c r="B9" s="385"/>
      <c r="C9" s="386"/>
      <c r="D9" s="387"/>
      <c r="E9" s="387"/>
      <c r="F9" s="387"/>
    </row>
    <row r="10" ht="37">
      <c r="A10" s="388">
        <v>1</v>
      </c>
      <c r="B10" s="389" t="s">
        <v>700</v>
      </c>
      <c r="C10" s="390" t="s">
        <v>701</v>
      </c>
      <c r="D10" s="391" t="s">
        <v>702</v>
      </c>
      <c r="E10" s="391" t="s">
        <v>703</v>
      </c>
      <c r="F10" s="392" t="s">
        <v>652</v>
      </c>
    </row>
    <row r="11" ht="18.5">
      <c r="A11" s="388">
        <f>A10+1</f>
        <v>2</v>
      </c>
      <c r="B11" s="393" t="s">
        <v>700</v>
      </c>
      <c r="C11" s="390" t="s">
        <v>704</v>
      </c>
      <c r="D11" s="391" t="s">
        <v>321</v>
      </c>
      <c r="E11" s="391" t="s">
        <v>321</v>
      </c>
      <c r="F11" s="392" t="s">
        <v>652</v>
      </c>
    </row>
    <row r="12" ht="37">
      <c r="A12" s="388">
        <f ref="A12:A73" t="shared" si="0">A11+1</f>
        <v>3</v>
      </c>
      <c r="B12" s="393" t="s">
        <v>700</v>
      </c>
      <c r="C12" s="390" t="s">
        <v>705</v>
      </c>
      <c r="D12" s="391" t="s">
        <v>321</v>
      </c>
      <c r="E12" s="391" t="s">
        <v>321</v>
      </c>
      <c r="F12" s="392" t="s">
        <v>652</v>
      </c>
    </row>
    <row r="13" ht="18.5">
      <c r="A13" s="388">
        <f t="shared" si="0"/>
        <v>4</v>
      </c>
      <c r="B13" s="394" t="s">
        <v>568</v>
      </c>
      <c r="C13" s="395" t="s">
        <v>562</v>
      </c>
      <c r="D13" s="395" t="s">
        <v>706</v>
      </c>
      <c r="E13" s="395" t="s">
        <v>706</v>
      </c>
      <c r="F13" s="392" t="s">
        <v>652</v>
      </c>
    </row>
    <row r="14" ht="18.5">
      <c r="A14" s="388">
        <f t="shared" si="0"/>
        <v>5</v>
      </c>
      <c r="B14" s="396" t="s">
        <v>568</v>
      </c>
      <c r="C14" s="395" t="s">
        <v>563</v>
      </c>
      <c r="D14" s="395" t="s">
        <v>702</v>
      </c>
      <c r="E14" s="395" t="s">
        <v>707</v>
      </c>
      <c r="F14" s="392" t="s">
        <v>652</v>
      </c>
    </row>
    <row r="15" ht="37">
      <c r="A15" s="388">
        <f t="shared" si="0"/>
        <v>6</v>
      </c>
      <c r="B15" s="396" t="s">
        <v>568</v>
      </c>
      <c r="C15" s="395" t="s">
        <v>564</v>
      </c>
      <c r="D15" s="395" t="s">
        <v>702</v>
      </c>
      <c r="E15" s="395" t="s">
        <v>708</v>
      </c>
      <c r="F15" s="392" t="s">
        <v>652</v>
      </c>
    </row>
    <row r="16" ht="18.5">
      <c r="A16" s="388">
        <f t="shared" si="0"/>
        <v>7</v>
      </c>
      <c r="B16" s="396" t="s">
        <v>568</v>
      </c>
      <c r="C16" s="395" t="s">
        <v>565</v>
      </c>
      <c r="D16" s="395" t="s">
        <v>706</v>
      </c>
      <c r="E16" s="395" t="s">
        <v>706</v>
      </c>
      <c r="F16" s="392" t="s">
        <v>652</v>
      </c>
    </row>
    <row r="17" ht="37">
      <c r="A17" s="388">
        <f t="shared" si="0"/>
        <v>8</v>
      </c>
      <c r="B17" s="396" t="s">
        <v>568</v>
      </c>
      <c r="C17" s="395" t="s">
        <v>566</v>
      </c>
      <c r="D17" s="395" t="s">
        <v>706</v>
      </c>
      <c r="E17" s="395" t="s">
        <v>706</v>
      </c>
      <c r="F17" s="392" t="s">
        <v>709</v>
      </c>
    </row>
    <row r="18" ht="37">
      <c r="A18" s="388">
        <f t="shared" si="0"/>
        <v>9</v>
      </c>
      <c r="B18" s="396" t="s">
        <v>568</v>
      </c>
      <c r="C18" s="395" t="s">
        <v>567</v>
      </c>
      <c r="D18" s="395" t="s">
        <v>702</v>
      </c>
      <c r="E18" s="395" t="s">
        <v>708</v>
      </c>
      <c r="F18" s="392" t="s">
        <v>709</v>
      </c>
    </row>
    <row r="19" ht="18.5">
      <c r="A19" s="388">
        <f t="shared" si="0"/>
        <v>10</v>
      </c>
      <c r="B19" s="396" t="s">
        <v>568</v>
      </c>
      <c r="C19" s="395" t="s">
        <v>710</v>
      </c>
      <c r="D19" s="397" t="s">
        <v>706</v>
      </c>
      <c r="E19" s="397" t="s">
        <v>706</v>
      </c>
      <c r="F19" s="392" t="s">
        <v>652</v>
      </c>
    </row>
    <row r="20" ht="18.5">
      <c r="A20" s="388">
        <f t="shared" si="0"/>
        <v>11</v>
      </c>
      <c r="B20" s="396" t="s">
        <v>568</v>
      </c>
      <c r="C20" s="395" t="s">
        <v>570</v>
      </c>
      <c r="D20" s="397" t="s">
        <v>702</v>
      </c>
      <c r="E20" s="397" t="s">
        <v>707</v>
      </c>
      <c r="F20" s="392" t="s">
        <v>652</v>
      </c>
    </row>
    <row r="21" ht="18.5">
      <c r="A21" s="388">
        <f t="shared" si="0"/>
        <v>12</v>
      </c>
      <c r="B21" s="396" t="s">
        <v>568</v>
      </c>
      <c r="C21" s="395" t="s">
        <v>571</v>
      </c>
      <c r="D21" s="397" t="s">
        <v>706</v>
      </c>
      <c r="E21" s="397" t="s">
        <v>706</v>
      </c>
      <c r="F21" s="392" t="s">
        <v>652</v>
      </c>
    </row>
    <row r="22" ht="37">
      <c r="A22" s="388">
        <f t="shared" si="0"/>
        <v>13</v>
      </c>
      <c r="B22" s="396" t="s">
        <v>568</v>
      </c>
      <c r="C22" s="395" t="s">
        <v>711</v>
      </c>
      <c r="D22" s="397" t="s">
        <v>702</v>
      </c>
      <c r="E22" s="397" t="s">
        <v>703</v>
      </c>
      <c r="F22" s="392" t="s">
        <v>709</v>
      </c>
    </row>
    <row r="23" ht="37">
      <c r="A23" s="388">
        <f t="shared" si="0"/>
        <v>14</v>
      </c>
      <c r="B23" s="398" t="s">
        <v>574</v>
      </c>
      <c r="C23" s="399" t="s">
        <v>712</v>
      </c>
      <c r="D23" s="400" t="s">
        <v>321</v>
      </c>
      <c r="E23" s="400" t="s">
        <v>321</v>
      </c>
      <c r="F23" s="392" t="s">
        <v>652</v>
      </c>
    </row>
    <row r="24" ht="37">
      <c r="A24" s="388">
        <f t="shared" si="0"/>
        <v>15</v>
      </c>
      <c r="B24" s="401" t="s">
        <v>574</v>
      </c>
      <c r="C24" s="399" t="s">
        <v>713</v>
      </c>
      <c r="D24" s="400" t="s">
        <v>321</v>
      </c>
      <c r="E24" s="400" t="s">
        <v>321</v>
      </c>
      <c r="F24" s="392" t="s">
        <v>652</v>
      </c>
    </row>
    <row r="25" ht="37">
      <c r="A25" s="388">
        <f t="shared" si="0"/>
        <v>16</v>
      </c>
      <c r="B25" s="401" t="s">
        <v>574</v>
      </c>
      <c r="C25" s="399" t="s">
        <v>714</v>
      </c>
      <c r="D25" s="400" t="s">
        <v>715</v>
      </c>
      <c r="E25" s="400" t="s">
        <v>715</v>
      </c>
      <c r="F25" s="392" t="s">
        <v>652</v>
      </c>
    </row>
    <row r="26" ht="37">
      <c r="A26" s="388">
        <f t="shared" si="0"/>
        <v>17</v>
      </c>
      <c r="B26" s="401" t="s">
        <v>574</v>
      </c>
      <c r="C26" s="399" t="s">
        <v>716</v>
      </c>
      <c r="D26" s="400" t="s">
        <v>715</v>
      </c>
      <c r="E26" s="400" t="s">
        <v>715</v>
      </c>
      <c r="F26" s="392" t="s">
        <v>652</v>
      </c>
    </row>
    <row r="27" ht="37">
      <c r="A27" s="388">
        <f t="shared" si="0"/>
        <v>18</v>
      </c>
      <c r="B27" s="401" t="s">
        <v>574</v>
      </c>
      <c r="C27" s="399" t="s">
        <v>717</v>
      </c>
      <c r="D27" s="400" t="s">
        <v>715</v>
      </c>
      <c r="E27" s="400" t="s">
        <v>715</v>
      </c>
      <c r="F27" s="392" t="s">
        <v>652</v>
      </c>
    </row>
    <row r="28" ht="18.5">
      <c r="A28" s="388">
        <f t="shared" si="0"/>
        <v>19</v>
      </c>
      <c r="B28" s="401" t="s">
        <v>574</v>
      </c>
      <c r="C28" s="399" t="s">
        <v>718</v>
      </c>
      <c r="D28" s="400" t="s">
        <v>321</v>
      </c>
      <c r="E28" s="400" t="s">
        <v>321</v>
      </c>
      <c r="F28" s="392" t="s">
        <v>652</v>
      </c>
    </row>
    <row r="29" ht="37">
      <c r="A29" s="388">
        <f t="shared" si="0"/>
        <v>20</v>
      </c>
      <c r="B29" s="402" t="s">
        <v>719</v>
      </c>
      <c r="C29" s="403" t="s">
        <v>720</v>
      </c>
      <c r="D29" s="404" t="s">
        <v>715</v>
      </c>
      <c r="E29" s="404" t="s">
        <v>715</v>
      </c>
      <c r="F29" s="392" t="s">
        <v>652</v>
      </c>
    </row>
    <row r="30" ht="18.5">
      <c r="A30" s="388">
        <f t="shared" si="0"/>
        <v>21</v>
      </c>
      <c r="B30" s="405" t="s">
        <v>719</v>
      </c>
      <c r="C30" s="403" t="s">
        <v>721</v>
      </c>
      <c r="D30" s="404" t="s">
        <v>263</v>
      </c>
      <c r="E30" s="404" t="s">
        <v>263</v>
      </c>
      <c r="F30" s="392" t="s">
        <v>652</v>
      </c>
    </row>
    <row r="31" ht="37">
      <c r="A31" s="388">
        <f t="shared" si="0"/>
        <v>22</v>
      </c>
      <c r="B31" s="405" t="s">
        <v>719</v>
      </c>
      <c r="C31" s="403" t="s">
        <v>722</v>
      </c>
      <c r="D31" s="404" t="s">
        <v>702</v>
      </c>
      <c r="E31" s="404" t="s">
        <v>723</v>
      </c>
      <c r="F31" s="392" t="s">
        <v>652</v>
      </c>
    </row>
    <row r="32" ht="18.5">
      <c r="A32" s="388">
        <f t="shared" si="0"/>
        <v>23</v>
      </c>
      <c r="B32" s="405" t="s">
        <v>719</v>
      </c>
      <c r="C32" s="403" t="s">
        <v>724</v>
      </c>
      <c r="D32" s="404" t="s">
        <v>702</v>
      </c>
      <c r="E32" s="404" t="s">
        <v>723</v>
      </c>
      <c r="F32" s="392" t="s">
        <v>652</v>
      </c>
    </row>
    <row r="33" ht="37">
      <c r="A33" s="388">
        <f t="shared" si="0"/>
        <v>24</v>
      </c>
      <c r="B33" s="405" t="s">
        <v>719</v>
      </c>
      <c r="C33" s="403" t="s">
        <v>725</v>
      </c>
      <c r="D33" s="404" t="s">
        <v>263</v>
      </c>
      <c r="E33" s="404" t="s">
        <v>263</v>
      </c>
      <c r="F33" s="392" t="s">
        <v>652</v>
      </c>
    </row>
    <row r="34" ht="18.5">
      <c r="A34" s="388">
        <f t="shared" si="0"/>
        <v>25</v>
      </c>
      <c r="B34" s="405" t="s">
        <v>719</v>
      </c>
      <c r="C34" s="403" t="s">
        <v>726</v>
      </c>
      <c r="D34" s="404" t="s">
        <v>263</v>
      </c>
      <c r="E34" s="404" t="s">
        <v>263</v>
      </c>
      <c r="F34" s="392" t="s">
        <v>652</v>
      </c>
    </row>
    <row r="35" ht="37">
      <c r="A35" s="388">
        <f t="shared" si="0"/>
        <v>26</v>
      </c>
      <c r="B35" s="405" t="s">
        <v>719</v>
      </c>
      <c r="C35" s="403" t="s">
        <v>727</v>
      </c>
      <c r="D35" s="404" t="s">
        <v>263</v>
      </c>
      <c r="E35" s="404" t="s">
        <v>263</v>
      </c>
      <c r="F35" s="392" t="s">
        <v>652</v>
      </c>
    </row>
    <row r="36" ht="18.5">
      <c r="A36" s="388">
        <f t="shared" si="0"/>
        <v>27</v>
      </c>
      <c r="B36" s="405" t="s">
        <v>719</v>
      </c>
      <c r="C36" s="403" t="s">
        <v>728</v>
      </c>
      <c r="D36" s="404" t="s">
        <v>263</v>
      </c>
      <c r="E36" s="404" t="s">
        <v>263</v>
      </c>
      <c r="F36" s="392" t="s">
        <v>652</v>
      </c>
    </row>
    <row r="37" ht="18.5">
      <c r="A37" s="388">
        <f t="shared" si="0"/>
        <v>28</v>
      </c>
      <c r="B37" s="405" t="s">
        <v>719</v>
      </c>
      <c r="C37" s="403" t="s">
        <v>729</v>
      </c>
      <c r="D37" s="404" t="s">
        <v>263</v>
      </c>
      <c r="E37" s="404" t="s">
        <v>263</v>
      </c>
      <c r="F37" s="392" t="s">
        <v>652</v>
      </c>
    </row>
    <row r="38" ht="37">
      <c r="A38" s="388">
        <f t="shared" si="0"/>
        <v>29</v>
      </c>
      <c r="B38" s="405" t="s">
        <v>719</v>
      </c>
      <c r="C38" s="403" t="s">
        <v>730</v>
      </c>
      <c r="D38" s="404" t="s">
        <v>263</v>
      </c>
      <c r="E38" s="404" t="s">
        <v>263</v>
      </c>
      <c r="F38" s="392" t="s">
        <v>652</v>
      </c>
    </row>
    <row r="39" ht="37">
      <c r="A39" s="388">
        <f t="shared" si="0"/>
        <v>30</v>
      </c>
      <c r="B39" s="405" t="s">
        <v>719</v>
      </c>
      <c r="C39" s="403" t="s">
        <v>731</v>
      </c>
      <c r="D39" s="404" t="s">
        <v>263</v>
      </c>
      <c r="E39" s="404" t="s">
        <v>263</v>
      </c>
      <c r="F39" s="392" t="s">
        <v>652</v>
      </c>
    </row>
    <row r="40" ht="18.5">
      <c r="A40" s="388">
        <f t="shared" si="0"/>
        <v>31</v>
      </c>
      <c r="B40" s="405" t="s">
        <v>719</v>
      </c>
      <c r="C40" s="403" t="s">
        <v>732</v>
      </c>
      <c r="D40" s="404" t="s">
        <v>263</v>
      </c>
      <c r="E40" s="404" t="s">
        <v>263</v>
      </c>
      <c r="F40" s="392" t="s">
        <v>652</v>
      </c>
    </row>
    <row r="41" ht="37">
      <c r="A41" s="388">
        <f t="shared" si="0"/>
        <v>32</v>
      </c>
      <c r="B41" s="405" t="s">
        <v>719</v>
      </c>
      <c r="C41" s="403" t="s">
        <v>733</v>
      </c>
      <c r="D41" s="404" t="s">
        <v>263</v>
      </c>
      <c r="E41" s="404" t="s">
        <v>263</v>
      </c>
      <c r="F41" s="392" t="s">
        <v>652</v>
      </c>
    </row>
    <row r="42" ht="37">
      <c r="A42" s="388">
        <f t="shared" si="0"/>
        <v>33</v>
      </c>
      <c r="B42" s="405" t="s">
        <v>719</v>
      </c>
      <c r="C42" s="403" t="s">
        <v>734</v>
      </c>
      <c r="D42" s="404" t="s">
        <v>263</v>
      </c>
      <c r="E42" s="404" t="s">
        <v>263</v>
      </c>
      <c r="F42" s="392" t="s">
        <v>652</v>
      </c>
    </row>
    <row r="43" ht="74">
      <c r="A43" s="388">
        <f t="shared" si="0"/>
        <v>34</v>
      </c>
      <c r="B43" s="405" t="s">
        <v>719</v>
      </c>
      <c r="C43" s="403" t="s">
        <v>735</v>
      </c>
      <c r="D43" s="404" t="s">
        <v>263</v>
      </c>
      <c r="E43" s="404" t="s">
        <v>263</v>
      </c>
      <c r="F43" s="392" t="s">
        <v>652</v>
      </c>
    </row>
    <row r="44" ht="37">
      <c r="A44" s="388">
        <f t="shared" si="0"/>
        <v>35</v>
      </c>
      <c r="B44" s="405" t="s">
        <v>719</v>
      </c>
      <c r="C44" s="403" t="s">
        <v>736</v>
      </c>
      <c r="D44" s="404" t="s">
        <v>715</v>
      </c>
      <c r="E44" s="404" t="s">
        <v>715</v>
      </c>
      <c r="F44" s="392" t="s">
        <v>652</v>
      </c>
    </row>
    <row r="45" ht="37">
      <c r="A45" s="388">
        <f t="shared" si="0"/>
        <v>36</v>
      </c>
      <c r="B45" s="405" t="s">
        <v>719</v>
      </c>
      <c r="C45" s="403" t="s">
        <v>737</v>
      </c>
      <c r="D45" s="404" t="s">
        <v>702</v>
      </c>
      <c r="E45" s="404" t="s">
        <v>723</v>
      </c>
      <c r="F45" s="392" t="s">
        <v>652</v>
      </c>
    </row>
    <row r="46" ht="37">
      <c r="A46" s="388">
        <f t="shared" si="0"/>
        <v>37</v>
      </c>
      <c r="B46" s="405" t="s">
        <v>719</v>
      </c>
      <c r="C46" s="403" t="s">
        <v>738</v>
      </c>
      <c r="D46" s="404" t="s">
        <v>702</v>
      </c>
      <c r="E46" s="404" t="s">
        <v>723</v>
      </c>
      <c r="F46" s="392" t="s">
        <v>652</v>
      </c>
    </row>
    <row r="47" ht="18.5">
      <c r="A47" s="388">
        <f t="shared" si="0"/>
        <v>38</v>
      </c>
      <c r="B47" s="405" t="s">
        <v>719</v>
      </c>
      <c r="C47" s="403" t="s">
        <v>739</v>
      </c>
      <c r="D47" s="404" t="s">
        <v>706</v>
      </c>
      <c r="E47" s="404" t="s">
        <v>706</v>
      </c>
      <c r="F47" s="392" t="s">
        <v>652</v>
      </c>
    </row>
    <row r="48" ht="18.5">
      <c r="A48" s="388">
        <f t="shared" si="0"/>
        <v>39</v>
      </c>
      <c r="B48" s="405" t="s">
        <v>719</v>
      </c>
      <c r="C48" s="403" t="s">
        <v>740</v>
      </c>
      <c r="D48" s="404" t="s">
        <v>702</v>
      </c>
      <c r="E48" s="404" t="s">
        <v>723</v>
      </c>
      <c r="F48" s="392" t="s">
        <v>652</v>
      </c>
    </row>
    <row r="49" ht="37">
      <c r="A49" s="388">
        <f t="shared" si="0"/>
        <v>40</v>
      </c>
      <c r="B49" s="405" t="s">
        <v>719</v>
      </c>
      <c r="C49" s="403" t="s">
        <v>741</v>
      </c>
      <c r="D49" s="404" t="s">
        <v>702</v>
      </c>
      <c r="E49" s="404" t="s">
        <v>703</v>
      </c>
      <c r="F49" s="392" t="s">
        <v>652</v>
      </c>
    </row>
    <row r="50" ht="37">
      <c r="A50" s="388">
        <f t="shared" si="0"/>
        <v>41</v>
      </c>
      <c r="B50" s="405" t="s">
        <v>719</v>
      </c>
      <c r="C50" s="403" t="s">
        <v>742</v>
      </c>
      <c r="D50" s="404" t="s">
        <v>702</v>
      </c>
      <c r="E50" s="404" t="s">
        <v>703</v>
      </c>
      <c r="F50" s="392" t="s">
        <v>652</v>
      </c>
    </row>
    <row r="51" ht="37">
      <c r="A51" s="388">
        <f t="shared" si="0"/>
        <v>42</v>
      </c>
      <c r="B51" s="405" t="s">
        <v>719</v>
      </c>
      <c r="C51" s="403" t="s">
        <v>743</v>
      </c>
      <c r="D51" s="404" t="s">
        <v>702</v>
      </c>
      <c r="E51" s="404" t="s">
        <v>703</v>
      </c>
      <c r="F51" s="392" t="s">
        <v>652</v>
      </c>
    </row>
    <row r="52" ht="37">
      <c r="A52" s="388">
        <f t="shared" si="0"/>
        <v>43</v>
      </c>
      <c r="B52" s="405" t="s">
        <v>719</v>
      </c>
      <c r="C52" s="403" t="s">
        <v>744</v>
      </c>
      <c r="D52" s="404" t="s">
        <v>715</v>
      </c>
      <c r="E52" s="404" t="s">
        <v>715</v>
      </c>
      <c r="F52" s="392" t="s">
        <v>652</v>
      </c>
    </row>
    <row r="53" ht="37">
      <c r="A53" s="388">
        <f t="shared" si="0"/>
        <v>44</v>
      </c>
      <c r="B53" s="405" t="s">
        <v>719</v>
      </c>
      <c r="C53" s="403" t="s">
        <v>745</v>
      </c>
      <c r="D53" s="404" t="s">
        <v>702</v>
      </c>
      <c r="E53" s="404" t="s">
        <v>703</v>
      </c>
      <c r="F53" s="392" t="s">
        <v>652</v>
      </c>
    </row>
    <row r="54" ht="37">
      <c r="A54" s="388">
        <f t="shared" si="0"/>
        <v>45</v>
      </c>
      <c r="B54" s="406" t="s">
        <v>594</v>
      </c>
      <c r="C54" s="407" t="s">
        <v>594</v>
      </c>
      <c r="D54" s="408" t="s">
        <v>702</v>
      </c>
      <c r="E54" s="408" t="s">
        <v>703</v>
      </c>
      <c r="F54" s="392" t="s">
        <v>709</v>
      </c>
    </row>
    <row r="55" ht="18.5">
      <c r="A55" s="388">
        <f t="shared" si="0"/>
        <v>46</v>
      </c>
      <c r="B55" s="406" t="s">
        <v>253</v>
      </c>
      <c r="C55" s="407" t="s">
        <v>253</v>
      </c>
      <c r="D55" s="408" t="s">
        <v>702</v>
      </c>
      <c r="E55" s="408" t="s">
        <v>708</v>
      </c>
      <c r="F55" s="392" t="s">
        <v>652</v>
      </c>
    </row>
    <row r="56" ht="18.5">
      <c r="A56" s="388">
        <f t="shared" si="0"/>
        <v>47</v>
      </c>
      <c r="B56" s="409" t="s">
        <v>253</v>
      </c>
      <c r="C56" s="407" t="s">
        <v>253</v>
      </c>
      <c r="D56" s="408" t="s">
        <v>746</v>
      </c>
      <c r="E56" s="408" t="s">
        <v>746</v>
      </c>
      <c r="F56" s="392" t="s">
        <v>652</v>
      </c>
    </row>
    <row r="57" ht="18.5">
      <c r="A57" s="388">
        <f t="shared" si="0"/>
        <v>48</v>
      </c>
      <c r="B57" s="409" t="s">
        <v>253</v>
      </c>
      <c r="C57" s="407" t="s">
        <v>598</v>
      </c>
      <c r="D57" s="408" t="s">
        <v>702</v>
      </c>
      <c r="E57" s="408" t="s">
        <v>723</v>
      </c>
      <c r="F57" s="392" t="s">
        <v>652</v>
      </c>
    </row>
    <row r="58" ht="18.5">
      <c r="A58" s="388">
        <f t="shared" si="0"/>
        <v>49</v>
      </c>
      <c r="B58" s="409" t="s">
        <v>253</v>
      </c>
      <c r="C58" s="407" t="s">
        <v>599</v>
      </c>
      <c r="D58" s="408" t="s">
        <v>263</v>
      </c>
      <c r="E58" s="408" t="s">
        <v>263</v>
      </c>
      <c r="F58" s="392" t="s">
        <v>652</v>
      </c>
    </row>
    <row r="59" ht="37">
      <c r="A59" s="388">
        <f t="shared" si="0"/>
        <v>50</v>
      </c>
      <c r="B59" s="406" t="s">
        <v>600</v>
      </c>
      <c r="C59" s="407" t="s">
        <v>747</v>
      </c>
      <c r="D59" s="408" t="s">
        <v>702</v>
      </c>
      <c r="E59" s="408" t="s">
        <v>708</v>
      </c>
      <c r="F59" s="392" t="s">
        <v>652</v>
      </c>
    </row>
    <row r="60" ht="18.5">
      <c r="A60" s="388">
        <f t="shared" si="0"/>
        <v>51</v>
      </c>
      <c r="B60" s="409" t="s">
        <v>600</v>
      </c>
      <c r="C60" s="407" t="s">
        <v>748</v>
      </c>
      <c r="D60" s="408" t="s">
        <v>746</v>
      </c>
      <c r="E60" s="408" t="s">
        <v>746</v>
      </c>
      <c r="F60" s="392" t="s">
        <v>652</v>
      </c>
    </row>
    <row r="61" ht="18.5">
      <c r="A61" s="388">
        <f t="shared" si="0"/>
        <v>52</v>
      </c>
      <c r="B61" s="409" t="s">
        <v>600</v>
      </c>
      <c r="C61" s="407" t="s">
        <v>749</v>
      </c>
      <c r="D61" s="408" t="s">
        <v>746</v>
      </c>
      <c r="E61" s="408" t="s">
        <v>746</v>
      </c>
      <c r="F61" s="392" t="s">
        <v>652</v>
      </c>
    </row>
    <row r="62" ht="18.5">
      <c r="A62" s="388">
        <f t="shared" si="0"/>
        <v>53</v>
      </c>
      <c r="B62" s="409" t="s">
        <v>600</v>
      </c>
      <c r="C62" s="407" t="s">
        <v>598</v>
      </c>
      <c r="D62" s="408" t="s">
        <v>702</v>
      </c>
      <c r="E62" s="408" t="s">
        <v>723</v>
      </c>
      <c r="F62" s="392" t="s">
        <v>652</v>
      </c>
    </row>
    <row r="63" ht="18.5">
      <c r="A63" s="388">
        <f t="shared" si="0"/>
        <v>54</v>
      </c>
      <c r="B63" s="409" t="s">
        <v>600</v>
      </c>
      <c r="C63" s="407" t="s">
        <v>599</v>
      </c>
      <c r="D63" s="408" t="s">
        <v>263</v>
      </c>
      <c r="E63" s="408" t="s">
        <v>263</v>
      </c>
      <c r="F63" s="392" t="s">
        <v>652</v>
      </c>
    </row>
    <row r="64" ht="18.5">
      <c r="A64" s="388">
        <f t="shared" si="0"/>
        <v>55</v>
      </c>
      <c r="B64" s="409" t="s">
        <v>600</v>
      </c>
      <c r="C64" s="407" t="s">
        <v>605</v>
      </c>
      <c r="D64" s="408" t="s">
        <v>702</v>
      </c>
      <c r="E64" s="408" t="s">
        <v>708</v>
      </c>
      <c r="F64" s="392" t="s">
        <v>652</v>
      </c>
    </row>
    <row r="65" ht="37">
      <c r="A65" s="388">
        <f t="shared" si="0"/>
        <v>56</v>
      </c>
      <c r="B65" s="406" t="s">
        <v>254</v>
      </c>
      <c r="C65" s="407" t="s">
        <v>750</v>
      </c>
      <c r="D65" s="408" t="s">
        <v>702</v>
      </c>
      <c r="E65" s="408" t="s">
        <v>703</v>
      </c>
      <c r="F65" s="392" t="s">
        <v>709</v>
      </c>
    </row>
    <row r="66" ht="18.5">
      <c r="A66" s="388">
        <f t="shared" si="0"/>
        <v>57</v>
      </c>
      <c r="B66" s="409" t="s">
        <v>254</v>
      </c>
      <c r="C66" s="407" t="s">
        <v>598</v>
      </c>
      <c r="D66" s="408" t="s">
        <v>702</v>
      </c>
      <c r="E66" s="408" t="s">
        <v>723</v>
      </c>
      <c r="F66" s="392" t="s">
        <v>652</v>
      </c>
    </row>
    <row r="67" ht="18.5">
      <c r="A67" s="388">
        <f t="shared" si="0"/>
        <v>58</v>
      </c>
      <c r="B67" s="409" t="s">
        <v>254</v>
      </c>
      <c r="C67" s="407" t="s">
        <v>599</v>
      </c>
      <c r="D67" s="408" t="s">
        <v>263</v>
      </c>
      <c r="E67" s="408" t="s">
        <v>263</v>
      </c>
      <c r="F67" s="392" t="s">
        <v>652</v>
      </c>
    </row>
    <row r="68" ht="37">
      <c r="A68" s="388">
        <f t="shared" si="0"/>
        <v>59</v>
      </c>
      <c r="B68" s="410" t="s">
        <v>615</v>
      </c>
      <c r="C68" s="411" t="s">
        <v>751</v>
      </c>
      <c r="D68" s="412" t="s">
        <v>702</v>
      </c>
      <c r="E68" s="412" t="s">
        <v>723</v>
      </c>
      <c r="F68" s="392" t="s">
        <v>652</v>
      </c>
    </row>
    <row r="69" ht="18.5">
      <c r="A69" s="388">
        <f t="shared" si="0"/>
        <v>60</v>
      </c>
      <c r="B69" s="413" t="s">
        <v>615</v>
      </c>
      <c r="C69" s="411" t="s">
        <v>617</v>
      </c>
      <c r="D69" s="412" t="s">
        <v>702</v>
      </c>
      <c r="E69" s="412" t="s">
        <v>723</v>
      </c>
      <c r="F69" s="392" t="s">
        <v>652</v>
      </c>
    </row>
    <row r="70" ht="18.5">
      <c r="A70" s="388">
        <f t="shared" si="0"/>
        <v>61</v>
      </c>
      <c r="B70" s="413" t="s">
        <v>615</v>
      </c>
      <c r="C70" s="411" t="s">
        <v>618</v>
      </c>
      <c r="D70" s="412" t="s">
        <v>702</v>
      </c>
      <c r="E70" s="412" t="s">
        <v>723</v>
      </c>
      <c r="F70" s="392" t="s">
        <v>652</v>
      </c>
    </row>
    <row r="71" ht="18.5">
      <c r="A71" s="388">
        <f t="shared" si="0"/>
        <v>62</v>
      </c>
      <c r="B71" s="413" t="s">
        <v>615</v>
      </c>
      <c r="C71" s="411" t="s">
        <v>625</v>
      </c>
      <c r="D71" s="412" t="s">
        <v>706</v>
      </c>
      <c r="E71" s="412" t="s">
        <v>706</v>
      </c>
      <c r="F71" s="392" t="s">
        <v>652</v>
      </c>
    </row>
    <row r="72" ht="37">
      <c r="A72" s="388">
        <f t="shared" si="0"/>
        <v>63</v>
      </c>
      <c r="B72" s="413" t="s">
        <v>615</v>
      </c>
      <c r="C72" s="411" t="s">
        <v>752</v>
      </c>
      <c r="D72" s="412" t="s">
        <v>702</v>
      </c>
      <c r="E72" s="412" t="s">
        <v>703</v>
      </c>
      <c r="F72" s="392" t="s">
        <v>709</v>
      </c>
    </row>
    <row r="73" ht="18.5">
      <c r="A73" s="388">
        <f t="shared" si="0"/>
        <v>64</v>
      </c>
      <c r="B73" s="413" t="s">
        <v>615</v>
      </c>
      <c r="C73" s="411" t="s">
        <v>628</v>
      </c>
      <c r="D73" s="411" t="s">
        <v>321</v>
      </c>
      <c r="E73" s="411" t="s">
        <v>321</v>
      </c>
      <c r="F73" s="392" t="s">
        <v>652</v>
      </c>
    </row>
  </sheetData>
  <pageMargins left="0.7" right="0.7" top="0.75" bottom="0.75" header="0.3" footer="0.3"/>
  <pageSetup orientation="portrait" verticalDpi="300"/>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3"/>
  <dimension ref="A1:D46"/>
  <sheetViews>
    <sheetView workbookViewId="0">
      <selection activeCell="F6" sqref="F6"/>
    </sheetView>
  </sheetViews>
  <sheetFormatPr defaultRowHeight="14.5" x14ac:dyDescent="0.35"/>
  <cols>
    <col min="2" max="2" width="24.36328125" customWidth="1"/>
    <col min="3" max="3" width="48.6328125" customWidth="1"/>
  </cols>
  <sheetData>
    <row r="1" ht="37">
      <c r="A1" s="380" t="s">
        <v>695</v>
      </c>
      <c r="B1" s="380" t="s">
        <v>696</v>
      </c>
      <c r="C1" s="380" t="s">
        <v>544</v>
      </c>
      <c r="D1" s="431" t="s">
        <v>697</v>
      </c>
    </row>
    <row r="2" ht="18.5">
      <c r="A2" s="592"/>
      <c r="B2" s="593"/>
      <c r="C2" s="594"/>
    </row>
    <row r="3" ht="18.5">
      <c r="A3" s="414">
        <v>1</v>
      </c>
      <c r="B3" s="415" t="s">
        <v>568</v>
      </c>
      <c r="C3" s="416" t="s">
        <v>753</v>
      </c>
      <c r="D3" s="429" t="s">
        <v>551</v>
      </c>
    </row>
    <row r="4" ht="18.5">
      <c r="A4" s="417">
        <v>2</v>
      </c>
      <c r="B4" s="418" t="s">
        <v>568</v>
      </c>
      <c r="C4" s="419" t="s">
        <v>754</v>
      </c>
      <c r="D4" s="430" t="s">
        <v>551</v>
      </c>
    </row>
    <row r="5" ht="18.5">
      <c r="A5" s="414">
        <v>3</v>
      </c>
      <c r="B5" s="418" t="s">
        <v>568</v>
      </c>
      <c r="C5" s="419" t="s">
        <v>571</v>
      </c>
      <c r="D5" s="430" t="s">
        <v>551</v>
      </c>
    </row>
    <row r="6" ht="18.5">
      <c r="A6" s="417">
        <v>4</v>
      </c>
      <c r="B6" s="418" t="s">
        <v>568</v>
      </c>
      <c r="C6" s="419" t="s">
        <v>573</v>
      </c>
      <c r="D6" s="430" t="s">
        <v>551</v>
      </c>
    </row>
    <row r="7" ht="18.5">
      <c r="A7" s="414">
        <v>5</v>
      </c>
      <c r="B7" s="393" t="s">
        <v>561</v>
      </c>
      <c r="C7" s="390" t="s">
        <v>562</v>
      </c>
      <c r="D7" s="430" t="s">
        <v>551</v>
      </c>
    </row>
    <row r="8" ht="18.5">
      <c r="A8" s="417">
        <v>6</v>
      </c>
      <c r="B8" s="393" t="s">
        <v>561</v>
      </c>
      <c r="C8" s="390" t="s">
        <v>755</v>
      </c>
      <c r="D8" s="430" t="s">
        <v>551</v>
      </c>
    </row>
    <row r="9" ht="18.5">
      <c r="A9" s="414">
        <v>7</v>
      </c>
      <c r="B9" s="393" t="s">
        <v>561</v>
      </c>
      <c r="C9" s="390" t="s">
        <v>563</v>
      </c>
      <c r="D9" s="430" t="s">
        <v>551</v>
      </c>
    </row>
    <row r="10" ht="18.5">
      <c r="A10" s="417">
        <v>8</v>
      </c>
      <c r="B10" s="393" t="s">
        <v>561</v>
      </c>
      <c r="C10" s="390" t="s">
        <v>564</v>
      </c>
      <c r="D10" s="430" t="s">
        <v>548</v>
      </c>
    </row>
    <row r="11" ht="18.5">
      <c r="A11" s="414">
        <v>9</v>
      </c>
      <c r="B11" s="393" t="s">
        <v>561</v>
      </c>
      <c r="C11" s="390" t="s">
        <v>565</v>
      </c>
      <c r="D11" s="430" t="s">
        <v>548</v>
      </c>
    </row>
    <row r="12" ht="18.5">
      <c r="A12" s="417">
        <v>10</v>
      </c>
      <c r="B12" s="405" t="s">
        <v>756</v>
      </c>
      <c r="C12" s="403" t="s">
        <v>757</v>
      </c>
      <c r="D12" s="430" t="s">
        <v>548</v>
      </c>
    </row>
    <row r="13" ht="18.5">
      <c r="A13" s="414">
        <v>11</v>
      </c>
      <c r="B13" s="405" t="s">
        <v>756</v>
      </c>
      <c r="C13" s="403" t="s">
        <v>758</v>
      </c>
      <c r="D13" s="430" t="s">
        <v>548</v>
      </c>
    </row>
    <row r="14" ht="18.5">
      <c r="A14" s="417">
        <v>12</v>
      </c>
      <c r="B14" s="405" t="s">
        <v>756</v>
      </c>
      <c r="C14" s="420" t="s">
        <v>759</v>
      </c>
      <c r="D14" s="430" t="s">
        <v>548</v>
      </c>
    </row>
    <row r="15" ht="18.5">
      <c r="A15" s="414">
        <v>13</v>
      </c>
      <c r="B15" s="405" t="s">
        <v>756</v>
      </c>
      <c r="C15" s="420" t="s">
        <v>760</v>
      </c>
      <c r="D15" s="430" t="s">
        <v>548</v>
      </c>
    </row>
    <row r="16" ht="18.5">
      <c r="A16" s="414"/>
      <c r="B16" s="405" t="s">
        <v>756</v>
      </c>
      <c r="C16" s="420" t="s">
        <v>761</v>
      </c>
      <c r="D16" s="430" t="s">
        <v>548</v>
      </c>
    </row>
    <row r="17" ht="18.5">
      <c r="A17" s="417">
        <v>14</v>
      </c>
      <c r="B17" s="421" t="s">
        <v>574</v>
      </c>
      <c r="C17" s="422" t="s">
        <v>273</v>
      </c>
      <c r="D17" s="430" t="s">
        <v>548</v>
      </c>
    </row>
    <row r="18" ht="18.5">
      <c r="A18" s="414">
        <v>15</v>
      </c>
      <c r="B18" s="421" t="s">
        <v>574</v>
      </c>
      <c r="C18" s="422" t="s">
        <v>762</v>
      </c>
      <c r="D18" s="430" t="s">
        <v>548</v>
      </c>
    </row>
    <row r="19" ht="18.5">
      <c r="A19" s="417">
        <v>16</v>
      </c>
      <c r="B19" s="421" t="s">
        <v>574</v>
      </c>
      <c r="C19" s="422" t="s">
        <v>763</v>
      </c>
      <c r="D19" s="430" t="s">
        <v>548</v>
      </c>
    </row>
    <row r="20" ht="18.5">
      <c r="A20" s="414">
        <v>17</v>
      </c>
      <c r="B20" s="421" t="s">
        <v>574</v>
      </c>
      <c r="C20" s="422" t="s">
        <v>764</v>
      </c>
      <c r="D20" s="430" t="s">
        <v>548</v>
      </c>
    </row>
    <row r="21" ht="18.5">
      <c r="A21" s="417">
        <v>18</v>
      </c>
      <c r="B21" s="421" t="s">
        <v>574</v>
      </c>
      <c r="C21" s="422" t="s">
        <v>765</v>
      </c>
      <c r="D21" s="430" t="s">
        <v>548</v>
      </c>
    </row>
    <row r="22" ht="18.5">
      <c r="A22" s="414">
        <v>19</v>
      </c>
      <c r="B22" s="421" t="s">
        <v>574</v>
      </c>
      <c r="C22" s="422" t="s">
        <v>766</v>
      </c>
      <c r="D22" s="430" t="s">
        <v>548</v>
      </c>
    </row>
    <row r="23" ht="18.5">
      <c r="A23" s="417">
        <v>20</v>
      </c>
      <c r="B23" s="421" t="s">
        <v>574</v>
      </c>
      <c r="C23" s="422" t="s">
        <v>767</v>
      </c>
      <c r="D23" s="430" t="s">
        <v>548</v>
      </c>
    </row>
    <row r="24" ht="18.5">
      <c r="A24" s="414">
        <v>21</v>
      </c>
      <c r="B24" s="421" t="s">
        <v>574</v>
      </c>
      <c r="C24" s="422" t="s">
        <v>768</v>
      </c>
      <c r="D24" s="430" t="s">
        <v>548</v>
      </c>
    </row>
    <row r="25" ht="18.5">
      <c r="A25" s="414"/>
      <c r="B25" s="421" t="s">
        <v>574</v>
      </c>
      <c r="C25" s="422" t="s">
        <v>769</v>
      </c>
      <c r="D25" s="430" t="s">
        <v>548</v>
      </c>
    </row>
    <row r="26" ht="18.5">
      <c r="A26" s="417">
        <v>22</v>
      </c>
      <c r="B26" s="423" t="s">
        <v>770</v>
      </c>
      <c r="C26" s="424" t="s">
        <v>771</v>
      </c>
      <c r="D26" s="430" t="s">
        <v>590</v>
      </c>
    </row>
    <row r="27" ht="18.5">
      <c r="A27" s="414">
        <v>23</v>
      </c>
      <c r="B27" s="423" t="s">
        <v>770</v>
      </c>
      <c r="C27" s="424" t="s">
        <v>772</v>
      </c>
      <c r="D27" s="430" t="s">
        <v>590</v>
      </c>
    </row>
    <row r="28" ht="18.5">
      <c r="A28" s="417">
        <v>24</v>
      </c>
      <c r="B28" s="423" t="s">
        <v>770</v>
      </c>
      <c r="C28" s="424" t="s">
        <v>773</v>
      </c>
      <c r="D28" s="430" t="s">
        <v>590</v>
      </c>
    </row>
    <row r="29" ht="18.5">
      <c r="A29" s="414">
        <v>25</v>
      </c>
      <c r="B29" s="423" t="s">
        <v>774</v>
      </c>
      <c r="C29" s="424" t="s">
        <v>775</v>
      </c>
      <c r="D29" s="430" t="s">
        <v>590</v>
      </c>
    </row>
    <row r="30" ht="18.5">
      <c r="A30" s="417">
        <v>26</v>
      </c>
      <c r="B30" s="423" t="s">
        <v>770</v>
      </c>
      <c r="C30" s="424" t="s">
        <v>776</v>
      </c>
      <c r="D30" s="430" t="s">
        <v>590</v>
      </c>
    </row>
    <row r="31" ht="18.5">
      <c r="A31" s="414">
        <v>27</v>
      </c>
      <c r="B31" s="423" t="s">
        <v>770</v>
      </c>
      <c r="C31" s="424" t="s">
        <v>777</v>
      </c>
      <c r="D31" s="430" t="s">
        <v>590</v>
      </c>
    </row>
    <row r="32" ht="18.5">
      <c r="A32" s="417">
        <v>28</v>
      </c>
      <c r="B32" s="423" t="s">
        <v>770</v>
      </c>
      <c r="C32" s="424" t="s">
        <v>778</v>
      </c>
      <c r="D32" s="430" t="s">
        <v>590</v>
      </c>
    </row>
    <row r="33" ht="18.5">
      <c r="A33" s="414">
        <v>29</v>
      </c>
      <c r="B33" s="423" t="s">
        <v>770</v>
      </c>
      <c r="C33" s="424" t="s">
        <v>779</v>
      </c>
      <c r="D33" s="430" t="s">
        <v>590</v>
      </c>
    </row>
    <row r="34" ht="18.5">
      <c r="A34" s="417">
        <v>30</v>
      </c>
      <c r="B34" s="423" t="s">
        <v>770</v>
      </c>
      <c r="C34" s="424" t="s">
        <v>780</v>
      </c>
      <c r="D34" s="430" t="s">
        <v>590</v>
      </c>
    </row>
    <row r="35" ht="18.5">
      <c r="A35" s="417">
        <v>31</v>
      </c>
      <c r="B35" s="423" t="s">
        <v>770</v>
      </c>
      <c r="C35" s="424" t="s">
        <v>781</v>
      </c>
      <c r="D35" s="430" t="s">
        <v>590</v>
      </c>
    </row>
    <row r="36" ht="18.5">
      <c r="A36" s="417">
        <v>32</v>
      </c>
      <c r="B36" s="423" t="s">
        <v>770</v>
      </c>
      <c r="C36" s="424" t="s">
        <v>782</v>
      </c>
      <c r="D36" s="430" t="s">
        <v>548</v>
      </c>
    </row>
    <row r="37" ht="18.5">
      <c r="A37" s="414"/>
      <c r="B37" s="423" t="s">
        <v>770</v>
      </c>
      <c r="C37" s="424" t="s">
        <v>769</v>
      </c>
      <c r="D37" s="430" t="s">
        <v>590</v>
      </c>
    </row>
    <row r="38" ht="18.5">
      <c r="A38" s="414">
        <v>33</v>
      </c>
      <c r="B38" s="425" t="s">
        <v>783</v>
      </c>
      <c r="C38" s="426" t="s">
        <v>784</v>
      </c>
      <c r="D38" s="430" t="s">
        <v>590</v>
      </c>
    </row>
    <row r="39" ht="37">
      <c r="A39" s="417">
        <v>34</v>
      </c>
      <c r="B39" s="425" t="s">
        <v>783</v>
      </c>
      <c r="C39" s="426" t="s">
        <v>785</v>
      </c>
      <c r="D39" s="430" t="s">
        <v>590</v>
      </c>
    </row>
    <row r="40" ht="18.5">
      <c r="A40" s="414">
        <v>35</v>
      </c>
      <c r="B40" s="425" t="s">
        <v>783</v>
      </c>
      <c r="C40" s="426" t="s">
        <v>786</v>
      </c>
      <c r="D40" s="430" t="s">
        <v>548</v>
      </c>
    </row>
    <row r="41" ht="18.5">
      <c r="A41" s="417">
        <v>36</v>
      </c>
      <c r="B41" s="425" t="s">
        <v>783</v>
      </c>
      <c r="C41" s="426" t="s">
        <v>787</v>
      </c>
      <c r="D41" s="430" t="s">
        <v>548</v>
      </c>
    </row>
    <row r="42" ht="18.5">
      <c r="A42" s="414">
        <v>37</v>
      </c>
      <c r="B42" s="425" t="s">
        <v>783</v>
      </c>
      <c r="C42" s="426" t="s">
        <v>788</v>
      </c>
      <c r="D42" s="430" t="s">
        <v>548</v>
      </c>
    </row>
    <row r="43" ht="18.5">
      <c r="A43" s="417">
        <v>38</v>
      </c>
      <c r="B43" s="427" t="s">
        <v>615</v>
      </c>
      <c r="C43" s="428" t="s">
        <v>789</v>
      </c>
      <c r="D43" s="430" t="s">
        <v>548</v>
      </c>
    </row>
    <row r="44" ht="18.5">
      <c r="A44" s="414">
        <v>39</v>
      </c>
      <c r="B44" s="427" t="s">
        <v>615</v>
      </c>
      <c r="C44" s="428" t="s">
        <v>618</v>
      </c>
      <c r="D44" s="430" t="s">
        <v>548</v>
      </c>
    </row>
    <row r="45" ht="18.5">
      <c r="A45" s="414">
        <v>40</v>
      </c>
      <c r="B45" s="427" t="s">
        <v>615</v>
      </c>
      <c r="C45" s="428" t="s">
        <v>625</v>
      </c>
      <c r="D45" s="430" t="s">
        <v>548</v>
      </c>
    </row>
    <row r="46" ht="18.5">
      <c r="A46" s="414">
        <v>41</v>
      </c>
      <c r="B46" s="427" t="s">
        <v>615</v>
      </c>
      <c r="C46" s="428" t="s">
        <v>628</v>
      </c>
      <c r="D46" s="430" t="s">
        <v>548</v>
      </c>
    </row>
  </sheetData>
  <mergeCells>
    <mergeCell ref="A2:C2"/>
  </mergeCells>
  <dataValidations count="1">
    <dataValidation type="list" allowBlank="1" showInputMessage="1" showErrorMessage="1" sqref="D3:D46" xr:uid="{00000000-0002-0000-0F00-000000000000}">
      <formula1>"Level-1,Level-2,Level-3"</formula1>
    </dataValidation>
  </dataValidations>
  <pageMargins left="0.7" right="0.7" top="0.75" bottom="0.75" header="0.3" footer="0.3"/>
  <pageSetup orientation="portrait" verticalDpi="300"/>
  <headerFooter/>
  <legacy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4"/>
  <sheetViews>
    <sheetView workbookViewId="0">
      <selection activeCell="G14" sqref="G14"/>
    </sheetView>
  </sheetViews>
  <sheetFormatPr defaultRowHeight="14.5" x14ac:dyDescent="0.35"/>
  <sheetData/>
  <pageMargins left="0.7" right="0.7" top="0.75" bottom="0.75" header="0.3" footer="0.3"/>
  <pageSetup orientation="portrait" verticalDpi="300"/>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K24"/>
  <sheetViews>
    <sheetView workbookViewId="0">
      <selection activeCell="G4" sqref="G4"/>
    </sheetView>
  </sheetViews>
  <sheetFormatPr defaultRowHeight="14.5" x14ac:dyDescent="0.35"/>
  <cols>
    <col min="11" max="11" width="28.08984375" customWidth="1"/>
  </cols>
  <sheetData>
    <row r="1">
      <c r="A1" s="208" t="s">
        <v>636</v>
      </c>
      <c r="B1" s="208" t="s">
        <v>790</v>
      </c>
      <c r="C1" s="209"/>
      <c r="D1" s="209"/>
      <c r="E1" s="209"/>
      <c r="F1" s="209"/>
      <c r="G1" s="209"/>
      <c r="H1" s="209"/>
      <c r="I1" s="209"/>
      <c r="J1" s="209"/>
      <c r="K1" s="122"/>
    </row>
    <row r="2">
      <c r="A2" s="122"/>
      <c r="B2" s="595" t="s">
        <v>791</v>
      </c>
      <c r="C2" s="596" t="s">
        <v>792</v>
      </c>
      <c r="D2" s="597"/>
      <c r="E2" s="597"/>
      <c r="F2" s="597"/>
      <c r="G2" s="597"/>
      <c r="H2" s="597"/>
      <c r="I2" s="597"/>
      <c r="J2" s="598"/>
      <c r="K2" s="595" t="s">
        <v>793</v>
      </c>
    </row>
    <row r="3" ht="52.5">
      <c r="A3" s="122"/>
      <c r="B3" s="595"/>
      <c r="C3" s="227" t="s">
        <v>794</v>
      </c>
      <c r="D3" s="227" t="s">
        <v>795</v>
      </c>
      <c r="E3" s="227" t="s">
        <v>796</v>
      </c>
      <c r="F3" s="228" t="s">
        <v>797</v>
      </c>
      <c r="G3" s="228" t="s">
        <v>798</v>
      </c>
      <c r="H3" s="228" t="s">
        <v>799</v>
      </c>
      <c r="I3" s="228" t="s">
        <v>800</v>
      </c>
      <c r="J3" s="228" t="s">
        <v>801</v>
      </c>
      <c r="K3" s="595"/>
    </row>
    <row r="4" ht="52.5">
      <c r="A4" s="122">
        <v>1</v>
      </c>
      <c r="B4" s="229" t="s">
        <v>63</v>
      </c>
      <c r="C4" s="230" t="s">
        <v>802</v>
      </c>
      <c r="D4" s="230">
        <v>1</v>
      </c>
      <c r="E4" s="230">
        <v>150</v>
      </c>
      <c r="F4" s="230" t="s">
        <v>803</v>
      </c>
      <c r="G4" s="230" t="s">
        <v>804</v>
      </c>
      <c r="H4" s="230" t="s">
        <v>229</v>
      </c>
      <c r="I4" s="230" t="s">
        <v>357</v>
      </c>
      <c r="J4" s="230">
        <v>20000</v>
      </c>
      <c r="K4" s="231" t="s">
        <v>805</v>
      </c>
    </row>
    <row r="5" ht="63">
      <c r="A5" s="122">
        <v>2</v>
      </c>
      <c r="B5" s="229" t="s">
        <v>64</v>
      </c>
      <c r="C5" s="230" t="s">
        <v>806</v>
      </c>
      <c r="D5" s="230">
        <v>1</v>
      </c>
      <c r="E5" s="230">
        <v>250</v>
      </c>
      <c r="F5" s="230" t="s">
        <v>807</v>
      </c>
      <c r="G5" s="230" t="s">
        <v>808</v>
      </c>
      <c r="H5" s="230" t="s">
        <v>229</v>
      </c>
      <c r="I5" s="230" t="s">
        <v>357</v>
      </c>
      <c r="J5" s="230">
        <v>50000</v>
      </c>
      <c r="K5" s="231" t="s">
        <v>809</v>
      </c>
    </row>
    <row r="6" ht="65">
      <c r="A6" s="122">
        <v>3</v>
      </c>
      <c r="B6" s="229" t="s">
        <v>65</v>
      </c>
      <c r="C6" s="230" t="s">
        <v>810</v>
      </c>
      <c r="D6" s="230">
        <v>1</v>
      </c>
      <c r="E6" s="230">
        <v>500</v>
      </c>
      <c r="F6" s="230" t="s">
        <v>811</v>
      </c>
      <c r="G6" s="230" t="s">
        <v>812</v>
      </c>
      <c r="H6" s="230" t="s">
        <v>813</v>
      </c>
      <c r="I6" s="230" t="s">
        <v>357</v>
      </c>
      <c r="J6" s="230">
        <v>200000</v>
      </c>
      <c r="K6" s="231" t="s">
        <v>814</v>
      </c>
    </row>
    <row r="7">
      <c r="A7" s="122">
        <v>1</v>
      </c>
      <c r="B7" s="122" t="s">
        <v>815</v>
      </c>
      <c r="C7" s="122"/>
      <c r="D7" s="122"/>
      <c r="E7" s="122"/>
      <c r="F7" s="122"/>
      <c r="G7" s="122"/>
      <c r="H7" s="122"/>
      <c r="I7" s="122"/>
      <c r="J7" s="122"/>
      <c r="K7" s="122"/>
    </row>
    <row r="8">
      <c r="A8" s="122">
        <v>2</v>
      </c>
      <c r="B8" s="122" t="s">
        <v>816</v>
      </c>
      <c r="C8" s="122"/>
      <c r="D8" s="122"/>
      <c r="E8" s="122"/>
      <c r="F8" s="122"/>
      <c r="G8" s="122"/>
      <c r="H8" s="122"/>
      <c r="I8" s="122"/>
      <c r="J8" s="122"/>
      <c r="K8" s="122"/>
    </row>
    <row r="9">
      <c r="A9" s="122">
        <v>3</v>
      </c>
      <c r="B9" s="122" t="s">
        <v>817</v>
      </c>
      <c r="C9" s="122"/>
      <c r="D9" s="122"/>
      <c r="E9" s="122"/>
      <c r="F9" s="122"/>
      <c r="G9" s="122"/>
      <c r="H9" s="122"/>
      <c r="I9" s="122"/>
      <c r="J9" s="122"/>
      <c r="K9" s="122"/>
    </row>
    <row r="10">
      <c r="A10" s="122">
        <v>4</v>
      </c>
      <c r="B10" s="122" t="s">
        <v>818</v>
      </c>
      <c r="C10" s="122"/>
      <c r="D10" s="122"/>
      <c r="E10" s="122"/>
      <c r="F10" s="122"/>
      <c r="G10" s="122"/>
      <c r="H10" s="122"/>
      <c r="I10" s="122"/>
      <c r="J10" s="122"/>
      <c r="K10" s="122"/>
    </row>
    <row r="11">
      <c r="A11" s="122">
        <v>5</v>
      </c>
      <c r="B11" s="122" t="s">
        <v>819</v>
      </c>
      <c r="C11" s="122"/>
      <c r="D11" s="122"/>
      <c r="E11" s="122"/>
      <c r="F11" s="122"/>
      <c r="G11" s="122"/>
      <c r="H11" s="122"/>
      <c r="I11" s="122"/>
      <c r="J11" s="122"/>
      <c r="K11" s="122"/>
    </row>
    <row r="12">
      <c r="A12" s="122">
        <v>6</v>
      </c>
      <c r="B12" s="122" t="s">
        <v>820</v>
      </c>
      <c r="C12" s="122"/>
      <c r="D12" s="122"/>
      <c r="E12" s="122"/>
      <c r="F12" s="122"/>
      <c r="G12" s="122"/>
      <c r="H12" s="122"/>
      <c r="I12" s="122"/>
      <c r="J12" s="122"/>
      <c r="K12" s="122"/>
    </row>
    <row r="13">
      <c r="A13" s="122">
        <v>7</v>
      </c>
      <c r="B13" s="122" t="s">
        <v>821</v>
      </c>
      <c r="C13" s="122"/>
      <c r="D13" s="122"/>
      <c r="E13" s="122"/>
      <c r="F13" s="122"/>
      <c r="G13" s="122"/>
      <c r="H13" s="122"/>
      <c r="I13" s="122"/>
      <c r="J13" s="122"/>
      <c r="K13" s="122"/>
    </row>
    <row r="14">
      <c r="A14" s="122">
        <v>8</v>
      </c>
      <c r="B14" s="122" t="s">
        <v>822</v>
      </c>
      <c r="C14" s="122"/>
      <c r="D14" s="122"/>
      <c r="E14" s="122"/>
      <c r="F14" s="122"/>
      <c r="G14" s="122"/>
      <c r="H14" s="122"/>
      <c r="I14" s="122"/>
      <c r="J14" s="122"/>
      <c r="K14" s="122"/>
    </row>
    <row r="15">
      <c r="A15" s="122"/>
      <c r="B15" s="122"/>
      <c r="C15" s="122"/>
      <c r="D15" s="122"/>
      <c r="E15" s="122"/>
      <c r="F15" s="122"/>
      <c r="G15" s="122"/>
      <c r="H15" s="122"/>
      <c r="I15" s="122"/>
      <c r="J15" s="122"/>
      <c r="K15" s="122"/>
    </row>
    <row r="16">
      <c r="A16" s="122"/>
      <c r="B16" s="122"/>
      <c r="C16" s="122"/>
      <c r="D16" s="122"/>
      <c r="E16" s="122"/>
      <c r="F16" s="122"/>
      <c r="G16" s="122"/>
      <c r="H16" s="122"/>
      <c r="I16" s="122"/>
      <c r="J16" s="122"/>
      <c r="K16" s="122"/>
    </row>
    <row r="17">
      <c r="A17" s="122"/>
      <c r="B17" s="122"/>
      <c r="C17" s="122"/>
      <c r="D17" s="122"/>
      <c r="E17" s="122"/>
      <c r="F17" s="122"/>
      <c r="G17" s="122"/>
      <c r="H17" s="122"/>
      <c r="I17" s="122"/>
      <c r="J17" s="122"/>
      <c r="K17" s="122"/>
    </row>
    <row r="18">
      <c r="B18" s="0" t="s">
        <v>823</v>
      </c>
    </row>
    <row r="20">
      <c r="B20" s="0" t="s">
        <v>824</v>
      </c>
      <c r="D20" s="33">
        <v>0.3</v>
      </c>
    </row>
    <row r="21">
      <c r="B21" s="0" t="s">
        <v>825</v>
      </c>
      <c r="D21" s="33">
        <v>0.4</v>
      </c>
    </row>
    <row r="22">
      <c r="B22" s="0" t="s">
        <v>826</v>
      </c>
      <c r="D22" s="33">
        <v>0.2</v>
      </c>
    </row>
    <row r="23">
      <c r="B23" s="0" t="s">
        <v>375</v>
      </c>
      <c r="D23" s="33">
        <v>0.05</v>
      </c>
    </row>
    <row r="24">
      <c r="B24" s="0" t="s">
        <v>827</v>
      </c>
      <c r="D24" s="33">
        <v>0.05</v>
      </c>
    </row>
  </sheetData>
  <mergeCells>
    <mergeCell ref="B2:B3"/>
    <mergeCell ref="C2:J2"/>
    <mergeCell ref="K2:K3"/>
  </mergeCells>
  <pageMargins left="0.7" right="0.7" top="0.75" bottom="0.75" header="0.3" footer="0.3"/>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7"/>
  <dimension ref="A1:C4"/>
  <sheetViews>
    <sheetView workbookViewId="0">
      <selection activeCell="C9" sqref="C9"/>
    </sheetView>
  </sheetViews>
  <sheetFormatPr defaultRowHeight="14.5" x14ac:dyDescent="0.35"/>
  <cols>
    <col min="2" max="2" bestFit="1" width="69.90625" customWidth="1"/>
  </cols>
  <sheetData>
    <row r="1">
      <c r="A1" s="116">
        <v>1</v>
      </c>
      <c r="B1" s="117" t="s">
        <v>828</v>
      </c>
      <c r="C1" s="0" t="s">
        <v>829</v>
      </c>
    </row>
    <row r="2">
      <c r="A2" s="116">
        <v>2</v>
      </c>
      <c r="B2" s="117" t="s">
        <v>830</v>
      </c>
      <c r="C2" s="0" t="s">
        <v>831</v>
      </c>
    </row>
    <row r="3">
      <c r="A3" s="116">
        <v>3</v>
      </c>
      <c r="B3" s="117" t="s">
        <v>832</v>
      </c>
      <c r="C3" s="0" t="s">
        <v>831</v>
      </c>
    </row>
    <row r="4">
      <c r="A4" s="116">
        <v>4</v>
      </c>
      <c r="B4" s="117" t="s">
        <v>833</v>
      </c>
      <c r="C4" s="0" t="s">
        <v>831</v>
      </c>
    </row>
  </sheetData>
  <pageMargins left="0.7" right="0.7" top="0.75" bottom="0.75" header="0.3" footer="0.3"/>
  <pageSetup orientation="portrait" verticalDpi="300"/>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C16"/>
  <sheetViews>
    <sheetView topLeftCell="A16" workbookViewId="0">
      <selection activeCell="A15" sqref="A15"/>
    </sheetView>
  </sheetViews>
  <sheetFormatPr defaultColWidth="9.08984375" defaultRowHeight="14.5" x14ac:dyDescent="0.35"/>
  <cols>
    <col min="1" max="1" width="49.453125" customWidth="1" style="51"/>
    <col min="2" max="2" width="91.6328125" customWidth="1" style="51"/>
    <col min="3" max="3" width="40.6328125" customWidth="1" style="51"/>
    <col min="4" max="6" width="9.08984375" customWidth="1" style="51"/>
    <col min="7" max="16384" width="9.08984375" customWidth="1" style="51"/>
  </cols>
  <sheetData>
    <row r="1" ht="21">
      <c r="B1" s="118" t="s">
        <v>972</v>
      </c>
    </row>
    <row r="2" ht="21">
      <c r="B2" s="118"/>
    </row>
    <row r="3" ht="96" customHeight="1" s="234" customFormat="1">
      <c r="A3" s="521" t="s">
        <v>973</v>
      </c>
      <c r="B3" s="521"/>
      <c r="C3" s="521"/>
    </row>
    <row r="4" ht="18.5">
      <c r="A4" s="119" t="s">
        <v>974</v>
      </c>
    </row>
    <row r="5" ht="30" customHeight="1">
      <c r="A5" s="520" t="s">
        <v>975</v>
      </c>
      <c r="B5" s="520"/>
      <c r="C5" s="520"/>
    </row>
    <row r="7">
      <c r="A7" s="66" t="s">
        <v>976</v>
      </c>
      <c r="B7" s="66" t="s">
        <v>977</v>
      </c>
      <c r="C7" s="66" t="s">
        <v>978</v>
      </c>
    </row>
    <row r="8">
      <c r="A8" s="67"/>
      <c r="B8" s="67"/>
      <c r="C8" s="67"/>
    </row>
    <row r="9" ht="174">
      <c r="A9" s="68" t="s">
        <v>979</v>
      </c>
      <c r="B9" s="69" t="s">
        <v>980</v>
      </c>
      <c r="C9" s="69" t="s">
        <v>981</v>
      </c>
    </row>
    <row r="10">
      <c r="A10" s="70"/>
      <c r="B10" s="67"/>
      <c r="C10" s="67"/>
    </row>
    <row r="11" ht="145">
      <c r="A11" s="68" t="s">
        <v>982</v>
      </c>
      <c r="B11" s="69" t="s">
        <v>983</v>
      </c>
      <c r="C11" s="69" t="s">
        <v>984</v>
      </c>
    </row>
    <row r="12" ht="58">
      <c r="A12" s="68" t="s">
        <v>985</v>
      </c>
      <c r="B12" s="69" t="s">
        <v>986</v>
      </c>
      <c r="C12" s="69" t="s">
        <v>987</v>
      </c>
    </row>
    <row r="13" ht="217.5">
      <c r="A13" s="68" t="s">
        <v>988</v>
      </c>
      <c r="B13" s="69" t="s">
        <v>989</v>
      </c>
      <c r="C13" s="69" t="s">
        <v>990</v>
      </c>
    </row>
    <row r="14" ht="240">
      <c r="A14" s="68" t="s">
        <v>991</v>
      </c>
      <c r="B14" s="69" t="s">
        <v>992</v>
      </c>
      <c r="C14" s="69"/>
    </row>
    <row r="15" ht="29">
      <c r="A15" s="68" t="s">
        <v>993</v>
      </c>
      <c r="B15" s="69" t="s">
        <v>994</v>
      </c>
      <c r="C15" s="69" t="s">
        <v>995</v>
      </c>
    </row>
    <row r="16" ht="101.5">
      <c r="A16" s="68" t="s">
        <v>996</v>
      </c>
      <c r="B16" s="69" t="s">
        <v>997</v>
      </c>
      <c r="C16" s="69" t="s">
        <v>998</v>
      </c>
    </row>
  </sheetData>
  <mergeCells>
    <mergeCell ref="A5:C5"/>
    <mergeCell ref="A3:C3"/>
  </mergeCells>
  <pageMargins left="0.7" right="0.7" top="0.75" bottom="0.75" header="0.3" footer="0.3"/>
  <pageSetup orientation="portrait" verticalDpi="300"/>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9"/>
  <dimension ref="A1:D31"/>
  <sheetViews>
    <sheetView zoomScaleNormal="100" workbookViewId="0">
      <selection activeCell="A27" sqref="A27:XFD27"/>
    </sheetView>
  </sheetViews>
  <sheetFormatPr defaultRowHeight="14.5" x14ac:dyDescent="0.35"/>
  <cols>
    <col min="1" max="1" width="6.54296875" customWidth="1"/>
    <col min="2" max="2" width="23" customWidth="1"/>
    <col min="3" max="3" width="43.36328125" customWidth="1"/>
    <col min="4" max="4" width="38.54296875" customWidth="1"/>
  </cols>
  <sheetData>
    <row r="1" ht="47.25" customHeight="1">
      <c r="A1" s="599" t="s">
        <v>834</v>
      </c>
      <c r="B1" s="599"/>
      <c r="C1" s="599"/>
      <c r="D1" s="599"/>
    </row>
    <row r="2" ht="30.5">
      <c r="A2" s="143"/>
      <c r="B2" s="144"/>
      <c r="C2" s="149"/>
      <c r="D2" s="126"/>
    </row>
    <row r="3">
      <c r="A3" s="142" t="s">
        <v>695</v>
      </c>
      <c r="B3" s="145" t="s">
        <v>835</v>
      </c>
      <c r="C3" s="150" t="s">
        <v>836</v>
      </c>
      <c r="D3" s="146" t="s">
        <v>793</v>
      </c>
    </row>
    <row r="4" ht="58">
      <c r="A4" s="127">
        <v>1</v>
      </c>
      <c r="B4" s="123" t="s">
        <v>837</v>
      </c>
      <c r="C4" s="128" t="s">
        <v>838</v>
      </c>
      <c r="D4" s="129" t="s">
        <v>839</v>
      </c>
    </row>
    <row r="5" ht="87">
      <c r="A5" s="127">
        <v>2</v>
      </c>
      <c r="B5" s="123" t="s">
        <v>840</v>
      </c>
      <c r="C5" s="128" t="s">
        <v>841</v>
      </c>
      <c r="D5" s="129" t="s">
        <v>842</v>
      </c>
    </row>
    <row r="6" ht="101.5">
      <c r="A6" s="127">
        <v>3</v>
      </c>
      <c r="B6" s="123" t="s">
        <v>843</v>
      </c>
      <c r="C6" s="130" t="s">
        <v>844</v>
      </c>
      <c r="D6" s="131" t="s">
        <v>845</v>
      </c>
    </row>
    <row r="7" ht="58">
      <c r="A7" s="127">
        <v>4</v>
      </c>
      <c r="B7" s="123" t="s">
        <v>253</v>
      </c>
      <c r="C7" s="130" t="s">
        <v>846</v>
      </c>
      <c r="D7" s="131" t="s">
        <v>847</v>
      </c>
    </row>
    <row r="8" ht="72.5" s="122" customFormat="1">
      <c r="A8" s="127"/>
      <c r="B8" s="123" t="s">
        <v>848</v>
      </c>
      <c r="C8" s="130" t="s">
        <v>849</v>
      </c>
      <c r="D8" s="131" t="s">
        <v>850</v>
      </c>
    </row>
    <row r="9" ht="101.5">
      <c r="A9" s="127">
        <v>5</v>
      </c>
      <c r="B9" s="123" t="s">
        <v>851</v>
      </c>
      <c r="C9" s="130" t="s">
        <v>852</v>
      </c>
      <c r="D9" s="131" t="s">
        <v>853</v>
      </c>
    </row>
    <row r="10" ht="101.5">
      <c r="A10" s="127">
        <v>6</v>
      </c>
      <c r="B10" s="123" t="s">
        <v>854</v>
      </c>
      <c r="C10" s="130" t="s">
        <v>855</v>
      </c>
      <c r="D10" s="131" t="s">
        <v>856</v>
      </c>
    </row>
    <row r="11" ht="101.5">
      <c r="A11" s="127">
        <v>7</v>
      </c>
      <c r="B11" s="123" t="s">
        <v>857</v>
      </c>
      <c r="C11" s="130" t="s">
        <v>858</v>
      </c>
      <c r="D11" s="129" t="s">
        <v>859</v>
      </c>
    </row>
    <row r="12" ht="72.5">
      <c r="A12" s="132">
        <v>8</v>
      </c>
      <c r="B12" s="123" t="s">
        <v>860</v>
      </c>
      <c r="C12" s="130" t="s">
        <v>861</v>
      </c>
      <c r="D12" s="131" t="s">
        <v>862</v>
      </c>
    </row>
    <row r="13" ht="87">
      <c r="A13" s="132">
        <v>9</v>
      </c>
      <c r="B13" s="123" t="s">
        <v>863</v>
      </c>
      <c r="C13" s="128" t="s">
        <v>864</v>
      </c>
      <c r="D13" s="131" t="s">
        <v>865</v>
      </c>
    </row>
    <row r="14" ht="43.5">
      <c r="A14" s="133">
        <v>10</v>
      </c>
      <c r="B14" s="124" t="s">
        <v>866</v>
      </c>
      <c r="C14" s="204" t="s">
        <v>867</v>
      </c>
      <c r="D14" s="131" t="s">
        <v>868</v>
      </c>
    </row>
    <row r="15" ht="29">
      <c r="A15" s="132">
        <v>11</v>
      </c>
      <c r="B15" s="123" t="s">
        <v>869</v>
      </c>
      <c r="C15" s="128" t="s">
        <v>870</v>
      </c>
      <c r="D15" s="129" t="s">
        <v>868</v>
      </c>
    </row>
    <row r="16" ht="87">
      <c r="A16" s="205">
        <v>12</v>
      </c>
      <c r="B16" s="67" t="s">
        <v>871</v>
      </c>
      <c r="C16" s="128" t="s">
        <v>872</v>
      </c>
      <c r="D16" s="206" t="s">
        <v>873</v>
      </c>
    </row>
    <row r="17" ht="101.5">
      <c r="A17" s="132">
        <v>13</v>
      </c>
      <c r="B17" s="123" t="s">
        <v>874</v>
      </c>
      <c r="C17" s="128" t="s">
        <v>875</v>
      </c>
      <c r="D17" s="129" t="s">
        <v>876</v>
      </c>
    </row>
    <row r="18" ht="72.5">
      <c r="A18" s="132">
        <v>14</v>
      </c>
      <c r="B18" s="147" t="s">
        <v>877</v>
      </c>
      <c r="C18" s="134" t="s">
        <v>878</v>
      </c>
      <c r="D18" s="129" t="s">
        <v>876</v>
      </c>
    </row>
    <row r="19" ht="116">
      <c r="A19" s="132">
        <v>15</v>
      </c>
      <c r="B19" s="147" t="s">
        <v>879</v>
      </c>
      <c r="C19" s="134" t="s">
        <v>880</v>
      </c>
      <c r="D19" s="129" t="s">
        <v>876</v>
      </c>
    </row>
    <row r="20" ht="130.5">
      <c r="A20" s="132">
        <v>16</v>
      </c>
      <c r="B20" s="147" t="s">
        <v>881</v>
      </c>
      <c r="C20" s="135" t="s">
        <v>882</v>
      </c>
      <c r="D20" s="129" t="s">
        <v>883</v>
      </c>
    </row>
    <row r="21" ht="43.5">
      <c r="A21" s="132">
        <v>17</v>
      </c>
      <c r="B21" s="147" t="s">
        <v>884</v>
      </c>
      <c r="C21" s="134" t="s">
        <v>885</v>
      </c>
      <c r="D21" s="129" t="s">
        <v>876</v>
      </c>
    </row>
    <row r="22" ht="43.5">
      <c r="A22" s="132">
        <v>18</v>
      </c>
      <c r="B22" s="147" t="s">
        <v>886</v>
      </c>
      <c r="C22" s="134" t="s">
        <v>887</v>
      </c>
      <c r="D22" s="129" t="s">
        <v>876</v>
      </c>
    </row>
    <row r="23" ht="174">
      <c r="A23" s="132">
        <v>19</v>
      </c>
      <c r="B23" s="147" t="s">
        <v>888</v>
      </c>
      <c r="C23" s="135" t="s">
        <v>889</v>
      </c>
      <c r="D23" s="131" t="s">
        <v>890</v>
      </c>
    </row>
    <row r="24" ht="60.75" customHeight="1" s="207" customFormat="1">
      <c r="A24" s="133">
        <v>20</v>
      </c>
      <c r="B24" s="148" t="s">
        <v>891</v>
      </c>
      <c r="C24" s="136" t="s">
        <v>892</v>
      </c>
      <c r="D24" s="131" t="s">
        <v>893</v>
      </c>
    </row>
    <row r="25" ht="43.5">
      <c r="A25" s="133">
        <v>21</v>
      </c>
      <c r="B25" s="148" t="s">
        <v>894</v>
      </c>
      <c r="C25" s="137" t="s">
        <v>895</v>
      </c>
      <c r="D25" s="131" t="s">
        <v>896</v>
      </c>
    </row>
    <row r="26" ht="87">
      <c r="A26" s="133">
        <v>22</v>
      </c>
      <c r="B26" s="148" t="s">
        <v>897</v>
      </c>
      <c r="C26" s="136" t="s">
        <v>898</v>
      </c>
      <c r="D26" s="131" t="s">
        <v>899</v>
      </c>
    </row>
    <row r="27" ht="130.5">
      <c r="A27" s="133">
        <v>23</v>
      </c>
      <c r="B27" s="148" t="s">
        <v>900</v>
      </c>
      <c r="C27" s="137" t="s">
        <v>901</v>
      </c>
      <c r="D27" s="131" t="s">
        <v>902</v>
      </c>
    </row>
    <row r="28" ht="72.5">
      <c r="A28" s="133">
        <v>24</v>
      </c>
      <c r="B28" s="148" t="s">
        <v>903</v>
      </c>
      <c r="C28" s="136" t="s">
        <v>904</v>
      </c>
      <c r="D28" s="131" t="s">
        <v>905</v>
      </c>
    </row>
    <row r="29" ht="87">
      <c r="A29" s="133">
        <v>25</v>
      </c>
      <c r="B29" s="148" t="s">
        <v>906</v>
      </c>
      <c r="C29" s="136" t="s">
        <v>907</v>
      </c>
      <c r="D29" s="138"/>
    </row>
    <row r="30" ht="62">
      <c r="A30" s="139">
        <v>26</v>
      </c>
      <c r="B30" s="125" t="s">
        <v>135</v>
      </c>
      <c r="C30" s="140" t="s">
        <v>908</v>
      </c>
      <c r="D30" s="141" t="s">
        <v>876</v>
      </c>
    </row>
    <row r="31" ht="77.5">
      <c r="A31" s="139">
        <v>27</v>
      </c>
      <c r="B31" s="125" t="s">
        <v>909</v>
      </c>
      <c r="C31" s="140" t="s">
        <v>910</v>
      </c>
      <c r="D31" s="141"/>
    </row>
  </sheetData>
  <mergeCells>
    <mergeCell ref="A1:D1"/>
  </mergeCells>
  <pageMargins left="0.7" right="0.7" top="0.75" bottom="0.75" header="0.3" footer="0.3"/>
  <pageSetup orientation="portrait" verticalDpi="300"/>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1"/>
  <dimension ref="F3:I6"/>
  <sheetViews>
    <sheetView workbookViewId="0">
      <selection activeCell="I6" sqref="I6"/>
    </sheetView>
  </sheetViews>
  <sheetFormatPr defaultRowHeight="14.5" x14ac:dyDescent="0.35"/>
  <sheetData>
    <row r="3">
      <c r="G3" s="0" t="s">
        <v>911</v>
      </c>
      <c r="H3" s="0" t="s">
        <v>912</v>
      </c>
    </row>
    <row r="4">
      <c r="F4" s="0" t="s">
        <v>63</v>
      </c>
      <c r="G4" s="0">
        <v>3</v>
      </c>
      <c r="H4" s="0">
        <v>2</v>
      </c>
      <c r="I4" s="0">
        <f>G4*H4*40</f>
        <v>240</v>
      </c>
    </row>
    <row r="5">
      <c r="F5" s="0" t="s">
        <v>913</v>
      </c>
      <c r="G5" s="0">
        <v>5</v>
      </c>
      <c r="H5" s="0">
        <v>2</v>
      </c>
      <c r="I5" s="19">
        <f>G5*H5*40</f>
        <v>400</v>
      </c>
    </row>
    <row r="6">
      <c r="F6" s="0" t="s">
        <v>914</v>
      </c>
      <c r="G6" s="0">
        <v>8</v>
      </c>
      <c r="H6" s="0">
        <v>2</v>
      </c>
      <c r="I6" s="19">
        <f>G6*H6*40</f>
        <v>640</v>
      </c>
    </row>
  </sheetData>
  <pageMargins left="0.7" right="0.7" top="0.75" bottom="0.75" header="0.3" footer="0.3"/>
  <pageSetup orientation="portrait" verticalDpi="300"/>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2"/>
  <dimension ref="A3:AO19"/>
  <sheetViews>
    <sheetView zoomScale="85" zoomScaleNormal="85" workbookViewId="0">
      <selection activeCell="A19" sqref="A19"/>
    </sheetView>
  </sheetViews>
  <sheetFormatPr defaultColWidth="3.90625" defaultRowHeight="14.5" x14ac:dyDescent="0.35"/>
  <cols>
    <col min="1" max="1" width="13.36328125" customWidth="1"/>
    <col min="2" max="2" bestFit="1" width="43.453125" customWidth="1"/>
    <col min="3" max="3" width="4" customWidth="1"/>
    <col min="4" max="4" width="4" customWidth="1"/>
    <col min="5" max="5" width="4" customWidth="1"/>
    <col min="6" max="6" width="4" customWidth="1"/>
    <col min="7" max="7" width="4" customWidth="1"/>
    <col min="8" max="8" width="4" customWidth="1"/>
    <col min="9" max="9" width="4" customWidth="1"/>
    <col min="10" max="10" width="4" customWidth="1"/>
    <col min="11" max="11" width="4" customWidth="1"/>
    <col min="12" max="12" width="4" customWidth="1"/>
    <col min="13" max="13" width="4" customWidth="1"/>
    <col min="14" max="14" width="4" customWidth="1"/>
    <col min="15" max="15" width="4" customWidth="1"/>
    <col min="16" max="16" width="4" customWidth="1"/>
    <col min="17" max="17" width="4" customWidth="1"/>
    <col min="18" max="18" width="4" customWidth="1"/>
    <col min="19" max="19" width="4" customWidth="1"/>
    <col min="20" max="20" width="4" customWidth="1"/>
    <col min="21" max="21" width="4" customWidth="1"/>
    <col min="22" max="22" width="4" customWidth="1"/>
    <col min="23" max="23" width="4" customWidth="1"/>
    <col min="24" max="24" width="4" customWidth="1"/>
    <col min="25" max="25" width="4" customWidth="1"/>
    <col min="26" max="26" width="4" customWidth="1"/>
    <col min="27" max="27" width="4" customWidth="1"/>
    <col min="38" max="38" bestFit="1" width="7.36328125" customWidth="1"/>
    <col min="41" max="41" bestFit="1" width="7.36328125" customWidth="1"/>
  </cols>
  <sheetData>
    <row r="3">
      <c r="C3" s="0" t="s">
        <v>915</v>
      </c>
    </row>
    <row r="5" ht="31" s="29" customFormat="1">
      <c r="C5" s="30">
        <v>42887</v>
      </c>
      <c r="D5" s="31">
        <v>42917</v>
      </c>
      <c r="E5" s="31">
        <v>42948</v>
      </c>
      <c r="F5" s="31">
        <v>42979</v>
      </c>
      <c r="G5" s="31">
        <v>43009</v>
      </c>
      <c r="H5" s="31">
        <v>43040</v>
      </c>
      <c r="I5" s="32">
        <v>43070</v>
      </c>
      <c r="J5" s="30">
        <v>43101</v>
      </c>
      <c r="K5" s="31">
        <v>43132</v>
      </c>
      <c r="L5" s="37">
        <v>43160</v>
      </c>
      <c r="M5" s="31">
        <v>43191</v>
      </c>
      <c r="N5" s="31">
        <v>43221</v>
      </c>
      <c r="O5" s="31">
        <v>43252</v>
      </c>
      <c r="P5" s="31">
        <v>43282</v>
      </c>
      <c r="Q5" s="31">
        <v>43313</v>
      </c>
      <c r="R5" s="31">
        <v>43344</v>
      </c>
      <c r="S5" s="31">
        <v>43374</v>
      </c>
      <c r="T5" s="31">
        <v>43405</v>
      </c>
      <c r="U5" s="32">
        <v>43435</v>
      </c>
      <c r="V5" s="30">
        <v>43466</v>
      </c>
      <c r="W5" s="31">
        <v>43497</v>
      </c>
      <c r="X5" s="31">
        <v>43525</v>
      </c>
      <c r="Y5" s="31">
        <v>43556</v>
      </c>
      <c r="Z5" s="31">
        <v>43586</v>
      </c>
      <c r="AA5" s="37">
        <v>43617</v>
      </c>
      <c r="AB5" s="38">
        <v>43647</v>
      </c>
      <c r="AC5" s="38">
        <v>43678</v>
      </c>
      <c r="AD5" s="38">
        <v>43709</v>
      </c>
      <c r="AE5" s="38">
        <v>43739</v>
      </c>
      <c r="AF5" s="38">
        <v>43770</v>
      </c>
      <c r="AG5" s="39">
        <v>43800</v>
      </c>
      <c r="AH5" s="40"/>
    </row>
    <row r="6">
      <c r="AJ6" s="0" t="s">
        <v>916</v>
      </c>
      <c r="AL6" s="0" t="s">
        <v>917</v>
      </c>
    </row>
    <row r="7">
      <c r="A7" s="20" t="e">
        <f>#REF!</f>
        <v>#REF!</v>
      </c>
      <c r="B7" s="36" t="s">
        <v>918</v>
      </c>
      <c r="C7" s="0">
        <v>2</v>
      </c>
      <c r="D7" s="19">
        <v>2</v>
      </c>
      <c r="E7" s="19">
        <v>4</v>
      </c>
      <c r="F7" s="19">
        <v>4</v>
      </c>
      <c r="G7" s="19">
        <v>6</v>
      </c>
      <c r="H7" s="19">
        <v>6</v>
      </c>
      <c r="I7" s="19">
        <v>8</v>
      </c>
      <c r="J7" s="19">
        <v>8</v>
      </c>
      <c r="K7" s="19">
        <v>8</v>
      </c>
      <c r="L7" s="19">
        <v>8</v>
      </c>
      <c r="M7" s="19">
        <v>8</v>
      </c>
      <c r="N7" s="19">
        <v>8</v>
      </c>
      <c r="O7" s="19">
        <v>8</v>
      </c>
      <c r="P7" s="19">
        <v>8</v>
      </c>
      <c r="Q7" s="19">
        <v>8</v>
      </c>
      <c r="R7" s="19">
        <v>8</v>
      </c>
      <c r="S7" s="19">
        <v>8</v>
      </c>
      <c r="T7" s="19">
        <v>8</v>
      </c>
      <c r="U7" s="19">
        <v>6</v>
      </c>
      <c r="V7" s="19">
        <v>6</v>
      </c>
      <c r="W7" s="19">
        <v>5</v>
      </c>
      <c r="X7" s="19">
        <v>4</v>
      </c>
      <c r="Y7" s="19">
        <v>3</v>
      </c>
      <c r="Z7" s="19">
        <v>3</v>
      </c>
      <c r="AA7" s="19">
        <v>3</v>
      </c>
      <c r="AB7" s="19"/>
      <c r="AC7" s="19"/>
      <c r="AD7" s="19"/>
      <c r="AE7" s="19"/>
      <c r="AF7" s="19"/>
      <c r="AG7" s="19"/>
      <c r="AJ7" s="19">
        <f ref="AJ7:AJ12" t="shared" si="0">SUM(C7:AI7)</f>
        <v>150</v>
      </c>
      <c r="AL7" s="19" t="e">
        <f>#REF!*25</f>
        <v>#REF!</v>
      </c>
      <c r="AO7" s="0">
        <f ref="AO7:AO12" t="shared" si="1">AJ7*8*172</f>
        <v>206400</v>
      </c>
    </row>
    <row r="8">
      <c r="A8" s="20" t="e">
        <f>#REF!</f>
        <v>#REF!</v>
      </c>
      <c r="B8" s="36" t="s">
        <v>56</v>
      </c>
      <c r="C8" s="0">
        <v>1</v>
      </c>
      <c r="D8" s="19">
        <v>2</v>
      </c>
      <c r="E8" s="19">
        <v>2</v>
      </c>
      <c r="F8" s="19">
        <v>3</v>
      </c>
      <c r="G8" s="19">
        <v>3</v>
      </c>
      <c r="H8" s="19">
        <v>3</v>
      </c>
      <c r="I8" s="19">
        <v>4</v>
      </c>
      <c r="J8" s="19">
        <v>4</v>
      </c>
      <c r="K8" s="19">
        <v>4</v>
      </c>
      <c r="L8" s="19">
        <v>4</v>
      </c>
      <c r="M8" s="19">
        <v>4</v>
      </c>
      <c r="N8" s="19">
        <v>4</v>
      </c>
      <c r="O8" s="19">
        <v>4</v>
      </c>
      <c r="P8" s="19">
        <v>4</v>
      </c>
      <c r="Q8" s="19">
        <v>4</v>
      </c>
      <c r="R8" s="19">
        <v>4</v>
      </c>
      <c r="S8" s="19">
        <v>4</v>
      </c>
      <c r="T8" s="19">
        <v>3</v>
      </c>
      <c r="U8" s="19">
        <v>3</v>
      </c>
      <c r="V8" s="19">
        <v>3</v>
      </c>
      <c r="W8" s="19">
        <v>2</v>
      </c>
      <c r="X8" s="19">
        <v>2</v>
      </c>
      <c r="Y8" s="19">
        <v>2</v>
      </c>
      <c r="Z8" s="19">
        <v>1</v>
      </c>
      <c r="AA8" s="19">
        <v>1</v>
      </c>
      <c r="AB8" s="19"/>
      <c r="AC8" s="19"/>
      <c r="AD8" s="19"/>
      <c r="AE8" s="19"/>
      <c r="AF8" s="19"/>
      <c r="AG8" s="19"/>
      <c r="AJ8" s="19">
        <f t="shared" si="0"/>
        <v>75</v>
      </c>
      <c r="AL8" s="19" t="e">
        <f>#REF!*25</f>
        <v>#REF!</v>
      </c>
      <c r="AO8" s="19">
        <f t="shared" si="1"/>
        <v>103200</v>
      </c>
    </row>
    <row r="9">
      <c r="A9" s="20" t="e">
        <f>#REF!</f>
        <v>#REF!</v>
      </c>
      <c r="B9" s="36" t="s">
        <v>919</v>
      </c>
      <c r="C9" s="0">
        <v>1</v>
      </c>
      <c r="D9" s="19">
        <v>1</v>
      </c>
      <c r="E9" s="19">
        <v>1</v>
      </c>
      <c r="F9" s="19">
        <v>1</v>
      </c>
      <c r="G9" s="19">
        <v>1</v>
      </c>
      <c r="H9" s="19">
        <v>1</v>
      </c>
      <c r="I9" s="19">
        <v>1</v>
      </c>
      <c r="J9" s="19">
        <v>1</v>
      </c>
      <c r="K9" s="19">
        <v>1</v>
      </c>
      <c r="L9" s="19">
        <v>1</v>
      </c>
      <c r="M9" s="19">
        <v>1</v>
      </c>
      <c r="N9" s="19">
        <v>1</v>
      </c>
      <c r="O9" s="19">
        <v>1</v>
      </c>
      <c r="P9" s="19">
        <v>1</v>
      </c>
      <c r="Q9" s="19">
        <v>1</v>
      </c>
      <c r="R9" s="19">
        <v>1</v>
      </c>
      <c r="S9" s="19">
        <v>1</v>
      </c>
      <c r="T9" s="19">
        <v>1</v>
      </c>
      <c r="U9" s="19">
        <v>1</v>
      </c>
      <c r="V9" s="19">
        <v>1</v>
      </c>
      <c r="W9" s="19">
        <v>1</v>
      </c>
      <c r="X9" s="19">
        <v>1</v>
      </c>
      <c r="Y9" s="19">
        <v>1</v>
      </c>
      <c r="Z9" s="19">
        <v>1</v>
      </c>
      <c r="AA9" s="19">
        <v>1</v>
      </c>
      <c r="AB9" s="19"/>
      <c r="AC9" s="19"/>
      <c r="AD9" s="19"/>
      <c r="AE9" s="19"/>
      <c r="AF9" s="19"/>
      <c r="AG9" s="19"/>
      <c r="AJ9" s="19">
        <f t="shared" si="0"/>
        <v>25</v>
      </c>
      <c r="AL9" s="19" t="e">
        <f>#REF!*25</f>
        <v>#REF!</v>
      </c>
      <c r="AO9" s="19">
        <f t="shared" si="1"/>
        <v>34400</v>
      </c>
    </row>
    <row r="10">
      <c r="A10" s="20" t="e">
        <f>#REF!</f>
        <v>#REF!</v>
      </c>
      <c r="B10" s="36" t="s">
        <v>920</v>
      </c>
      <c r="C10" s="0">
        <v>1</v>
      </c>
      <c r="D10" s="19">
        <v>1</v>
      </c>
      <c r="E10" s="19">
        <v>2</v>
      </c>
      <c r="F10" s="19">
        <v>2</v>
      </c>
      <c r="G10" s="19">
        <v>2</v>
      </c>
      <c r="H10" s="19">
        <v>3</v>
      </c>
      <c r="I10" s="19">
        <v>3</v>
      </c>
      <c r="J10" s="19">
        <v>3</v>
      </c>
      <c r="K10" s="19">
        <v>3</v>
      </c>
      <c r="L10" s="19">
        <v>3</v>
      </c>
      <c r="M10" s="19">
        <v>3</v>
      </c>
      <c r="N10" s="19">
        <v>3</v>
      </c>
      <c r="O10" s="19">
        <v>3</v>
      </c>
      <c r="P10" s="19">
        <v>3</v>
      </c>
      <c r="Q10" s="19">
        <v>3</v>
      </c>
      <c r="R10" s="19">
        <v>2</v>
      </c>
      <c r="S10" s="19">
        <v>2</v>
      </c>
      <c r="T10" s="19">
        <v>1</v>
      </c>
      <c r="U10" s="19">
        <v>1</v>
      </c>
      <c r="V10" s="19">
        <v>1</v>
      </c>
      <c r="W10" s="19">
        <v>1</v>
      </c>
      <c r="X10" s="19">
        <v>1</v>
      </c>
      <c r="Y10" s="19">
        <v>1</v>
      </c>
      <c r="Z10" s="19">
        <v>1</v>
      </c>
      <c r="AA10" s="41">
        <v>1</v>
      </c>
      <c r="AB10" s="19"/>
      <c r="AC10" s="19"/>
      <c r="AD10" s="19"/>
      <c r="AE10" s="19"/>
      <c r="AF10" s="19"/>
      <c r="AG10" s="19"/>
      <c r="AJ10" s="19">
        <f t="shared" si="0"/>
        <v>50</v>
      </c>
      <c r="AL10" s="19" t="e">
        <f>#REF!*25</f>
        <v>#REF!</v>
      </c>
      <c r="AO10" s="19">
        <f t="shared" si="1"/>
        <v>68800</v>
      </c>
    </row>
    <row r="11">
      <c r="A11" s="20" t="e">
        <f>#REF!</f>
        <v>#REF!</v>
      </c>
      <c r="B11" s="35" t="s">
        <v>921</v>
      </c>
      <c r="C11" s="0">
        <v>1</v>
      </c>
      <c r="D11" s="19">
        <v>1</v>
      </c>
      <c r="E11" s="19">
        <v>2</v>
      </c>
      <c r="F11" s="19">
        <v>2</v>
      </c>
      <c r="G11" s="19">
        <v>4</v>
      </c>
      <c r="H11" s="19">
        <v>4</v>
      </c>
      <c r="I11" s="19">
        <v>4</v>
      </c>
      <c r="J11" s="19">
        <v>4</v>
      </c>
      <c r="K11" s="19">
        <v>6</v>
      </c>
      <c r="L11" s="19">
        <v>6</v>
      </c>
      <c r="M11" s="19">
        <v>6</v>
      </c>
      <c r="N11" s="19">
        <v>6</v>
      </c>
      <c r="O11" s="19">
        <v>6</v>
      </c>
      <c r="P11" s="19">
        <v>4</v>
      </c>
      <c r="Q11" s="19">
        <v>4</v>
      </c>
      <c r="R11" s="19">
        <v>3</v>
      </c>
      <c r="S11" s="19">
        <v>3</v>
      </c>
      <c r="T11" s="19">
        <v>3</v>
      </c>
      <c r="U11" s="19">
        <v>2</v>
      </c>
      <c r="V11" s="19">
        <v>1</v>
      </c>
      <c r="W11" s="19">
        <v>1</v>
      </c>
      <c r="X11" s="19">
        <v>1</v>
      </c>
      <c r="Y11" s="19">
        <v>1</v>
      </c>
      <c r="Z11" s="19"/>
      <c r="AA11" s="19"/>
      <c r="AB11" s="19"/>
      <c r="AC11" s="19"/>
      <c r="AD11" s="19"/>
      <c r="AE11" s="19"/>
      <c r="AF11" s="19"/>
      <c r="AG11" s="19"/>
      <c r="AJ11" s="19">
        <f t="shared" si="0"/>
        <v>75</v>
      </c>
      <c r="AL11" s="19" t="e">
        <f>#REF!*25</f>
        <v>#REF!</v>
      </c>
      <c r="AO11" s="19">
        <f t="shared" si="1"/>
        <v>103200</v>
      </c>
    </row>
    <row r="12">
      <c r="A12" s="20" t="e">
        <f>#REF!</f>
        <v>#REF!</v>
      </c>
      <c r="B12" s="35" t="s">
        <v>922</v>
      </c>
      <c r="C12" s="0">
        <v>1</v>
      </c>
      <c r="D12" s="19">
        <v>2</v>
      </c>
      <c r="E12" s="19">
        <v>2</v>
      </c>
      <c r="F12" s="19">
        <v>4</v>
      </c>
      <c r="G12" s="19">
        <v>5</v>
      </c>
      <c r="H12" s="19">
        <v>5</v>
      </c>
      <c r="I12" s="19">
        <v>5</v>
      </c>
      <c r="J12" s="19">
        <v>5</v>
      </c>
      <c r="K12" s="19">
        <v>5</v>
      </c>
      <c r="L12" s="19">
        <v>5</v>
      </c>
      <c r="M12" s="19">
        <v>5</v>
      </c>
      <c r="N12" s="19">
        <v>5</v>
      </c>
      <c r="O12" s="19">
        <v>4</v>
      </c>
      <c r="P12" s="19">
        <v>4</v>
      </c>
      <c r="Q12" s="19">
        <v>4</v>
      </c>
      <c r="R12" s="19">
        <v>3</v>
      </c>
      <c r="S12" s="19">
        <v>3</v>
      </c>
      <c r="T12" s="19">
        <v>3</v>
      </c>
      <c r="U12" s="19">
        <v>3</v>
      </c>
      <c r="V12" s="19">
        <v>1</v>
      </c>
      <c r="W12" s="19">
        <v>1</v>
      </c>
      <c r="X12" s="19"/>
      <c r="Y12" s="19"/>
      <c r="Z12" s="19"/>
      <c r="AA12" s="19"/>
      <c r="AB12" s="19"/>
      <c r="AC12" s="19"/>
      <c r="AD12" s="19"/>
      <c r="AE12" s="19"/>
      <c r="AF12" s="19"/>
      <c r="AG12" s="19"/>
      <c r="AJ12" s="19">
        <f t="shared" si="0"/>
        <v>75</v>
      </c>
      <c r="AL12" s="19" t="e">
        <f>#REF!*25</f>
        <v>#REF!</v>
      </c>
      <c r="AO12" s="19">
        <f t="shared" si="1"/>
        <v>103200</v>
      </c>
    </row>
    <row r="14">
      <c r="B14" s="0" t="s">
        <v>923</v>
      </c>
      <c r="C14" s="0">
        <f>SUM(C7:C13)</f>
        <v>7</v>
      </c>
      <c r="D14" s="19">
        <f ref="D14:AA14" t="shared" si="2">SUM(D7:D13)</f>
        <v>9</v>
      </c>
      <c r="E14" s="19">
        <f t="shared" si="2"/>
        <v>13</v>
      </c>
      <c r="F14" s="19">
        <f t="shared" si="2"/>
        <v>16</v>
      </c>
      <c r="G14" s="19">
        <f t="shared" si="2"/>
        <v>21</v>
      </c>
      <c r="H14" s="19">
        <f t="shared" si="2"/>
        <v>22</v>
      </c>
      <c r="I14" s="19">
        <f t="shared" si="2"/>
        <v>25</v>
      </c>
      <c r="J14" s="19">
        <f t="shared" si="2"/>
        <v>25</v>
      </c>
      <c r="K14" s="19">
        <f t="shared" si="2"/>
        <v>27</v>
      </c>
      <c r="L14" s="19">
        <f t="shared" si="2"/>
        <v>27</v>
      </c>
      <c r="M14" s="19">
        <f t="shared" si="2"/>
        <v>27</v>
      </c>
      <c r="N14" s="19">
        <f t="shared" si="2"/>
        <v>27</v>
      </c>
      <c r="O14" s="19">
        <f t="shared" si="2"/>
        <v>26</v>
      </c>
      <c r="P14" s="19">
        <f t="shared" si="2"/>
        <v>24</v>
      </c>
      <c r="Q14" s="19">
        <f t="shared" si="2"/>
        <v>24</v>
      </c>
      <c r="R14" s="19">
        <f t="shared" si="2"/>
        <v>21</v>
      </c>
      <c r="S14" s="19">
        <f t="shared" si="2"/>
        <v>21</v>
      </c>
      <c r="T14" s="19">
        <f t="shared" si="2"/>
        <v>19</v>
      </c>
      <c r="U14" s="19">
        <f t="shared" si="2"/>
        <v>16</v>
      </c>
      <c r="V14" s="19">
        <f t="shared" si="2"/>
        <v>13</v>
      </c>
      <c r="W14" s="19">
        <f t="shared" si="2"/>
        <v>11</v>
      </c>
      <c r="X14" s="19">
        <f t="shared" si="2"/>
        <v>9</v>
      </c>
      <c r="Y14" s="19">
        <f t="shared" si="2"/>
        <v>8</v>
      </c>
      <c r="Z14" s="19">
        <f t="shared" si="2"/>
        <v>6</v>
      </c>
      <c r="AA14" s="19">
        <f t="shared" si="2"/>
        <v>6</v>
      </c>
      <c r="AJ14" s="0">
        <f>SUM(AJ7:AJ13)</f>
        <v>450</v>
      </c>
      <c r="AL14" s="0" t="e">
        <f>SUM(AL7:AL13)</f>
        <v>#REF!</v>
      </c>
      <c r="AO14" s="0">
        <f>SUM(AO7:AO13)</f>
        <v>619200</v>
      </c>
    </row>
    <row r="15" ht="23.4" customHeight="1">
      <c r="B15" s="0" t="s">
        <v>924</v>
      </c>
      <c r="C15" s="42">
        <f>C14*8</f>
        <v>56</v>
      </c>
      <c r="D15" s="42">
        <f ref="D15:AA15" t="shared" si="3">D14*8</f>
        <v>72</v>
      </c>
      <c r="E15" s="42">
        <f t="shared" si="3"/>
        <v>104</v>
      </c>
      <c r="F15" s="42">
        <f t="shared" si="3"/>
        <v>128</v>
      </c>
      <c r="G15" s="42">
        <f t="shared" si="3"/>
        <v>168</v>
      </c>
      <c r="H15" s="42">
        <f t="shared" si="3"/>
        <v>176</v>
      </c>
      <c r="I15" s="42">
        <f t="shared" si="3"/>
        <v>200</v>
      </c>
      <c r="J15" s="42">
        <f t="shared" si="3"/>
        <v>200</v>
      </c>
      <c r="K15" s="42">
        <f t="shared" si="3"/>
        <v>216</v>
      </c>
      <c r="L15" s="42">
        <f t="shared" si="3"/>
        <v>216</v>
      </c>
      <c r="M15" s="42">
        <f t="shared" si="3"/>
        <v>216</v>
      </c>
      <c r="N15" s="42">
        <f t="shared" si="3"/>
        <v>216</v>
      </c>
      <c r="O15" s="42">
        <f t="shared" si="3"/>
        <v>208</v>
      </c>
      <c r="P15" s="42">
        <f t="shared" si="3"/>
        <v>192</v>
      </c>
      <c r="Q15" s="42">
        <f t="shared" si="3"/>
        <v>192</v>
      </c>
      <c r="R15" s="42">
        <f t="shared" si="3"/>
        <v>168</v>
      </c>
      <c r="S15" s="42">
        <f t="shared" si="3"/>
        <v>168</v>
      </c>
      <c r="T15" s="42">
        <f t="shared" si="3"/>
        <v>152</v>
      </c>
      <c r="U15" s="42">
        <f t="shared" si="3"/>
        <v>128</v>
      </c>
      <c r="V15" s="42">
        <f t="shared" si="3"/>
        <v>104</v>
      </c>
      <c r="W15" s="42">
        <f t="shared" si="3"/>
        <v>88</v>
      </c>
      <c r="X15" s="42">
        <f t="shared" si="3"/>
        <v>72</v>
      </c>
      <c r="Y15" s="42">
        <f t="shared" si="3"/>
        <v>64</v>
      </c>
      <c r="Z15" s="42">
        <f t="shared" si="3"/>
        <v>48</v>
      </c>
      <c r="AA15" s="42">
        <f t="shared" si="3"/>
        <v>48</v>
      </c>
    </row>
    <row r="16" s="19" customFormat="1">
      <c r="B16" s="19" t="s">
        <v>925</v>
      </c>
      <c r="C16" s="19">
        <f>C15*172</f>
        <v>9632</v>
      </c>
      <c r="D16" s="19">
        <f ref="D16:AA16" t="shared" si="4">D15*172</f>
        <v>12384</v>
      </c>
      <c r="E16" s="19">
        <f t="shared" si="4"/>
        <v>17888</v>
      </c>
      <c r="F16" s="19">
        <f t="shared" si="4"/>
        <v>22016</v>
      </c>
      <c r="G16" s="19">
        <f t="shared" si="4"/>
        <v>28896</v>
      </c>
      <c r="H16" s="19">
        <f t="shared" si="4"/>
        <v>30272</v>
      </c>
      <c r="I16" s="19">
        <f t="shared" si="4"/>
        <v>34400</v>
      </c>
      <c r="J16" s="19">
        <f t="shared" si="4"/>
        <v>34400</v>
      </c>
      <c r="K16" s="19">
        <f t="shared" si="4"/>
        <v>37152</v>
      </c>
      <c r="L16" s="19">
        <f t="shared" si="4"/>
        <v>37152</v>
      </c>
      <c r="M16" s="19">
        <f t="shared" si="4"/>
        <v>37152</v>
      </c>
      <c r="N16" s="19">
        <f t="shared" si="4"/>
        <v>37152</v>
      </c>
      <c r="O16" s="19">
        <f t="shared" si="4"/>
        <v>35776</v>
      </c>
      <c r="P16" s="19">
        <f t="shared" si="4"/>
        <v>33024</v>
      </c>
      <c r="Q16" s="19">
        <f t="shared" si="4"/>
        <v>33024</v>
      </c>
      <c r="R16" s="19">
        <f t="shared" si="4"/>
        <v>28896</v>
      </c>
      <c r="S16" s="19">
        <f t="shared" si="4"/>
        <v>28896</v>
      </c>
      <c r="T16" s="19">
        <f t="shared" si="4"/>
        <v>26144</v>
      </c>
      <c r="U16" s="19">
        <f t="shared" si="4"/>
        <v>22016</v>
      </c>
      <c r="V16" s="19">
        <f t="shared" si="4"/>
        <v>17888</v>
      </c>
      <c r="W16" s="19">
        <f t="shared" si="4"/>
        <v>15136</v>
      </c>
      <c r="X16" s="19">
        <f t="shared" si="4"/>
        <v>12384</v>
      </c>
      <c r="Y16" s="19">
        <f t="shared" si="4"/>
        <v>11008</v>
      </c>
      <c r="Z16" s="19">
        <f t="shared" si="4"/>
        <v>8256</v>
      </c>
      <c r="AA16" s="19">
        <f t="shared" si="4"/>
        <v>8256</v>
      </c>
    </row>
    <row r="17" ht="20" customHeight="1" s="19" customFormat="1">
      <c r="A17" s="34" t="e">
        <f>#REF!</f>
        <v>#REF!</v>
      </c>
      <c r="B17" s="41" t="s">
        <v>926</v>
      </c>
      <c r="C17" s="42" t="e">
        <f>ROUND(C16/$A$17,0)</f>
        <v>#REF!</v>
      </c>
      <c r="D17" s="42" t="e">
        <f ref="D17:AA17" t="shared" si="5">ROUND(D16/$A$17,0)</f>
        <v>#REF!</v>
      </c>
      <c r="E17" s="42" t="e">
        <f t="shared" si="5"/>
        <v>#REF!</v>
      </c>
      <c r="F17" s="42" t="e">
        <f t="shared" si="5"/>
        <v>#REF!</v>
      </c>
      <c r="G17" s="42" t="e">
        <f t="shared" si="5"/>
        <v>#REF!</v>
      </c>
      <c r="H17" s="42" t="e">
        <f t="shared" si="5"/>
        <v>#REF!</v>
      </c>
      <c r="I17" s="42" t="e">
        <f t="shared" si="5"/>
        <v>#REF!</v>
      </c>
      <c r="J17" s="42" t="e">
        <f t="shared" si="5"/>
        <v>#REF!</v>
      </c>
      <c r="K17" s="42" t="e">
        <f t="shared" si="5"/>
        <v>#REF!</v>
      </c>
      <c r="L17" s="42" t="e">
        <f t="shared" si="5"/>
        <v>#REF!</v>
      </c>
      <c r="M17" s="42" t="e">
        <f t="shared" si="5"/>
        <v>#REF!</v>
      </c>
      <c r="N17" s="42" t="e">
        <f t="shared" si="5"/>
        <v>#REF!</v>
      </c>
      <c r="O17" s="42" t="e">
        <f t="shared" si="5"/>
        <v>#REF!</v>
      </c>
      <c r="P17" s="42" t="e">
        <f t="shared" si="5"/>
        <v>#REF!</v>
      </c>
      <c r="Q17" s="42" t="e">
        <f t="shared" si="5"/>
        <v>#REF!</v>
      </c>
      <c r="R17" s="42" t="e">
        <f t="shared" si="5"/>
        <v>#REF!</v>
      </c>
      <c r="S17" s="42" t="e">
        <f t="shared" si="5"/>
        <v>#REF!</v>
      </c>
      <c r="T17" s="42" t="e">
        <f t="shared" si="5"/>
        <v>#REF!</v>
      </c>
      <c r="U17" s="42" t="e">
        <f t="shared" si="5"/>
        <v>#REF!</v>
      </c>
      <c r="V17" s="42" t="e">
        <f t="shared" si="5"/>
        <v>#REF!</v>
      </c>
      <c r="W17" s="42" t="e">
        <f t="shared" si="5"/>
        <v>#REF!</v>
      </c>
      <c r="X17" s="42" t="e">
        <f t="shared" si="5"/>
        <v>#REF!</v>
      </c>
      <c r="Y17" s="42" t="e">
        <f t="shared" si="5"/>
        <v>#REF!</v>
      </c>
      <c r="Z17" s="42" t="e">
        <f t="shared" si="5"/>
        <v>#REF!</v>
      </c>
      <c r="AA17" s="42" t="e">
        <f t="shared" si="5"/>
        <v>#REF!</v>
      </c>
      <c r="AJ17" s="19" t="e">
        <f>SUM(C17:AI17)</f>
        <v>#REF!</v>
      </c>
      <c r="AK17" s="19" t="s">
        <v>927</v>
      </c>
    </row>
    <row r="18" s="19" customFormat="1">
      <c r="A18" s="33">
        <v>0.17</v>
      </c>
      <c r="B18" s="43" t="s">
        <v>928</v>
      </c>
      <c r="C18" s="7" t="e">
        <f>C17*$A$18</f>
        <v>#REF!</v>
      </c>
      <c r="D18" s="7" t="e">
        <f ref="D18:AA18" t="shared" si="6">D17*$A$18</f>
        <v>#REF!</v>
      </c>
      <c r="E18" s="7" t="e">
        <f t="shared" si="6"/>
        <v>#REF!</v>
      </c>
      <c r="F18" s="7" t="e">
        <f t="shared" si="6"/>
        <v>#REF!</v>
      </c>
      <c r="G18" s="7" t="e">
        <f t="shared" si="6"/>
        <v>#REF!</v>
      </c>
      <c r="H18" s="7" t="e">
        <f t="shared" si="6"/>
        <v>#REF!</v>
      </c>
      <c r="I18" s="7" t="e">
        <f t="shared" si="6"/>
        <v>#REF!</v>
      </c>
      <c r="J18" s="7" t="e">
        <f t="shared" si="6"/>
        <v>#REF!</v>
      </c>
      <c r="K18" s="7" t="e">
        <f t="shared" si="6"/>
        <v>#REF!</v>
      </c>
      <c r="L18" s="7" t="e">
        <f t="shared" si="6"/>
        <v>#REF!</v>
      </c>
      <c r="M18" s="7" t="e">
        <f t="shared" si="6"/>
        <v>#REF!</v>
      </c>
      <c r="N18" s="7" t="e">
        <f t="shared" si="6"/>
        <v>#REF!</v>
      </c>
      <c r="O18" s="7" t="e">
        <f t="shared" si="6"/>
        <v>#REF!</v>
      </c>
      <c r="P18" s="7" t="e">
        <f t="shared" si="6"/>
        <v>#REF!</v>
      </c>
      <c r="Q18" s="7" t="e">
        <f t="shared" si="6"/>
        <v>#REF!</v>
      </c>
      <c r="R18" s="7" t="e">
        <f t="shared" si="6"/>
        <v>#REF!</v>
      </c>
      <c r="S18" s="7" t="e">
        <f t="shared" si="6"/>
        <v>#REF!</v>
      </c>
      <c r="T18" s="7" t="e">
        <f t="shared" si="6"/>
        <v>#REF!</v>
      </c>
      <c r="U18" s="7" t="e">
        <f t="shared" si="6"/>
        <v>#REF!</v>
      </c>
      <c r="V18" s="7" t="e">
        <f t="shared" si="6"/>
        <v>#REF!</v>
      </c>
      <c r="W18" s="7" t="e">
        <f t="shared" si="6"/>
        <v>#REF!</v>
      </c>
      <c r="X18" s="7" t="e">
        <f t="shared" si="6"/>
        <v>#REF!</v>
      </c>
      <c r="Y18" s="7" t="e">
        <f t="shared" si="6"/>
        <v>#REF!</v>
      </c>
      <c r="Z18" s="7" t="e">
        <f t="shared" si="6"/>
        <v>#REF!</v>
      </c>
      <c r="AA18" s="7" t="e">
        <f t="shared" si="6"/>
        <v>#REF!</v>
      </c>
    </row>
    <row r="19">
      <c r="A19" s="33">
        <f>100%-A18</f>
        <v>0.83</v>
      </c>
      <c r="B19" s="43" t="s">
        <v>929</v>
      </c>
      <c r="C19" s="7" t="e">
        <f>C17*$A$19</f>
        <v>#REF!</v>
      </c>
      <c r="D19" s="7" t="e">
        <f ref="D19:AA19" t="shared" si="7">D17*$A$19</f>
        <v>#REF!</v>
      </c>
      <c r="E19" s="7" t="e">
        <f t="shared" si="7"/>
        <v>#REF!</v>
      </c>
      <c r="F19" s="7" t="e">
        <f t="shared" si="7"/>
        <v>#REF!</v>
      </c>
      <c r="G19" s="7" t="e">
        <f t="shared" si="7"/>
        <v>#REF!</v>
      </c>
      <c r="H19" s="7" t="e">
        <f t="shared" si="7"/>
        <v>#REF!</v>
      </c>
      <c r="I19" s="7" t="e">
        <f t="shared" si="7"/>
        <v>#REF!</v>
      </c>
      <c r="J19" s="7" t="e">
        <f t="shared" si="7"/>
        <v>#REF!</v>
      </c>
      <c r="K19" s="7" t="e">
        <f t="shared" si="7"/>
        <v>#REF!</v>
      </c>
      <c r="L19" s="7" t="e">
        <f t="shared" si="7"/>
        <v>#REF!</v>
      </c>
      <c r="M19" s="7" t="e">
        <f t="shared" si="7"/>
        <v>#REF!</v>
      </c>
      <c r="N19" s="7" t="e">
        <f t="shared" si="7"/>
        <v>#REF!</v>
      </c>
      <c r="O19" s="7" t="e">
        <f t="shared" si="7"/>
        <v>#REF!</v>
      </c>
      <c r="P19" s="7" t="e">
        <f t="shared" si="7"/>
        <v>#REF!</v>
      </c>
      <c r="Q19" s="7" t="e">
        <f t="shared" si="7"/>
        <v>#REF!</v>
      </c>
      <c r="R19" s="7" t="e">
        <f t="shared" si="7"/>
        <v>#REF!</v>
      </c>
      <c r="S19" s="7" t="e">
        <f t="shared" si="7"/>
        <v>#REF!</v>
      </c>
      <c r="T19" s="7" t="e">
        <f t="shared" si="7"/>
        <v>#REF!</v>
      </c>
      <c r="U19" s="7" t="e">
        <f t="shared" si="7"/>
        <v>#REF!</v>
      </c>
      <c r="V19" s="7" t="e">
        <f t="shared" si="7"/>
        <v>#REF!</v>
      </c>
      <c r="W19" s="7" t="e">
        <f t="shared" si="7"/>
        <v>#REF!</v>
      </c>
      <c r="X19" s="7" t="e">
        <f t="shared" si="7"/>
        <v>#REF!</v>
      </c>
      <c r="Y19" s="7" t="e">
        <f t="shared" si="7"/>
        <v>#REF!</v>
      </c>
      <c r="Z19" s="7" t="e">
        <f t="shared" si="7"/>
        <v>#REF!</v>
      </c>
      <c r="AA19" s="7" t="e">
        <f t="shared" si="7"/>
        <v>#REF!</v>
      </c>
      <c r="AB19" s="19"/>
      <c r="AC19" s="19"/>
      <c r="AD19" s="19"/>
      <c r="AE19" s="19"/>
      <c r="AF19" s="19"/>
      <c r="AG19" s="19"/>
      <c r="AH19" s="19"/>
      <c r="AJ19" s="19"/>
    </row>
  </sheetData>
  <pageMargins left="0.7" right="0.7" top="0.75" bottom="0.75" header="0.3" footer="0.3"/>
  <pageSetup paperSize="9" orientation="portrait"/>
  <headerFooter/>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3"/>
  <dimension ref="A1:B5"/>
  <sheetViews>
    <sheetView workbookViewId="0">
      <selection activeCell="A6" sqref="A6"/>
    </sheetView>
  </sheetViews>
  <sheetFormatPr defaultRowHeight="14.5" x14ac:dyDescent="0.35"/>
  <sheetData>
    <row r="1">
      <c r="A1" s="0">
        <v>1</v>
      </c>
      <c r="B1" s="0" t="s">
        <v>930</v>
      </c>
    </row>
    <row r="2">
      <c r="A2" s="0">
        <v>2</v>
      </c>
      <c r="B2" s="0" t="s">
        <v>931</v>
      </c>
    </row>
    <row r="3">
      <c r="A3" s="0">
        <v>3</v>
      </c>
      <c r="B3" s="0" t="s">
        <v>932</v>
      </c>
    </row>
    <row r="4">
      <c r="A4" s="0">
        <v>4</v>
      </c>
      <c r="B4" s="0" t="s">
        <v>933</v>
      </c>
    </row>
    <row r="5">
      <c r="A5" s="0">
        <v>5</v>
      </c>
      <c r="B5" s="0" t="s">
        <v>934</v>
      </c>
    </row>
  </sheetData>
  <pageMargins left="0.7" right="0.7" top="0.75" bottom="0.75" header="0.3" footer="0.3"/>
  <pageSetup orientation="portrait" verticalDpi="300"/>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137"/>
  <sheetViews>
    <sheetView topLeftCell="A34" workbookViewId="0">
      <selection activeCell="G134" sqref="G134"/>
    </sheetView>
  </sheetViews>
  <sheetFormatPr defaultRowHeight="14.5" x14ac:dyDescent="0.35"/>
  <cols>
    <col min="1" max="1" width="25.90625" customWidth="1"/>
    <col min="2" max="2" width="60.90625" customWidth="1"/>
    <col min="3" max="3" width="42" customWidth="1"/>
  </cols>
  <sheetData>
    <row r="1" ht="18.5" s="122" customFormat="1">
      <c r="A1" s="522" t="s">
        <v>999</v>
      </c>
      <c r="B1" s="522"/>
      <c r="C1" s="522"/>
    </row>
    <row r="2" ht="18.5" s="122" customFormat="1">
      <c r="A2" s="318" t="s">
        <v>1000</v>
      </c>
      <c r="B2" s="317"/>
      <c r="C2" s="317"/>
    </row>
    <row r="3" ht="18.5" s="122" customFormat="1">
      <c r="A3" s="317" t="s">
        <v>1001</v>
      </c>
      <c r="B3" s="317"/>
      <c r="C3" s="317"/>
    </row>
    <row r="4" s="122" customFormat="1"/>
    <row r="5">
      <c r="A5" s="237" t="s">
        <v>1002</v>
      </c>
      <c r="B5" s="237" t="s">
        <v>1003</v>
      </c>
      <c r="C5" s="302" t="s">
        <v>1004</v>
      </c>
    </row>
    <row r="6" ht="59.25" customHeight="1" s="324" customFormat="1">
      <c r="A6" s="523" t="s">
        <v>303</v>
      </c>
      <c r="B6" s="528" t="s">
        <v>1005</v>
      </c>
      <c r="C6" s="529"/>
    </row>
    <row r="7" ht="58" s="324" customFormat="1">
      <c r="A7" s="523"/>
      <c r="B7" s="368" t="s">
        <v>1006</v>
      </c>
      <c r="C7" s="368" t="s">
        <v>1007</v>
      </c>
    </row>
    <row r="8" ht="49.5" customHeight="1" s="324" customFormat="1">
      <c r="A8" s="523"/>
      <c r="B8" s="368" t="s">
        <v>1008</v>
      </c>
      <c r="C8" s="368" t="s">
        <v>1009</v>
      </c>
    </row>
    <row r="9" ht="43.5" s="324" customFormat="1">
      <c r="A9" s="523"/>
      <c r="B9" s="368" t="s">
        <v>1010</v>
      </c>
      <c r="C9" s="368" t="s">
        <v>1011</v>
      </c>
    </row>
    <row r="10" ht="29" s="324" customFormat="1">
      <c r="A10" s="523"/>
      <c r="B10" s="368" t="s">
        <v>1012</v>
      </c>
      <c r="C10" s="369" t="s">
        <v>1013</v>
      </c>
    </row>
    <row r="11" ht="58" s="324" customFormat="1">
      <c r="A11" s="523"/>
      <c r="B11" s="368" t="s">
        <v>1014</v>
      </c>
      <c r="C11" s="370" t="s">
        <v>1015</v>
      </c>
    </row>
    <row r="12" ht="29" s="324" customFormat="1">
      <c r="A12" s="523"/>
      <c r="B12" s="368" t="s">
        <v>1016</v>
      </c>
      <c r="C12" s="370"/>
    </row>
    <row r="13" ht="29" s="324" customFormat="1">
      <c r="A13" s="523"/>
      <c r="B13" s="368" t="s">
        <v>1017</v>
      </c>
      <c r="C13" s="370"/>
    </row>
    <row r="14" ht="29" s="324" customFormat="1">
      <c r="A14" s="524"/>
      <c r="B14" s="368" t="s">
        <v>1018</v>
      </c>
      <c r="C14" s="370"/>
    </row>
    <row r="15" ht="65.25" customHeight="1" s="324" customFormat="1">
      <c r="A15" s="525" t="s">
        <v>212</v>
      </c>
      <c r="B15" s="530" t="s">
        <v>1019</v>
      </c>
      <c r="C15" s="531"/>
    </row>
    <row r="16" ht="43.5" s="324" customFormat="1">
      <c r="A16" s="526"/>
      <c r="B16" s="367" t="s">
        <v>1020</v>
      </c>
      <c r="C16" s="367" t="s">
        <v>1009</v>
      </c>
    </row>
    <row r="17" ht="29" s="324" customFormat="1">
      <c r="A17" s="526"/>
      <c r="B17" s="367" t="s">
        <v>1021</v>
      </c>
      <c r="C17" s="367" t="s">
        <v>1013</v>
      </c>
    </row>
    <row r="18" ht="43.5" s="324" customFormat="1">
      <c r="A18" s="526"/>
      <c r="B18" s="367" t="s">
        <v>1022</v>
      </c>
      <c r="C18" s="367" t="s">
        <v>1011</v>
      </c>
    </row>
    <row r="19" ht="43.5" s="324" customFormat="1">
      <c r="A19" s="526"/>
      <c r="B19" s="367" t="s">
        <v>1010</v>
      </c>
      <c r="C19" s="367"/>
    </row>
    <row r="20" ht="29" s="324" customFormat="1">
      <c r="A20" s="526"/>
      <c r="B20" s="367" t="s">
        <v>1012</v>
      </c>
      <c r="C20" s="367"/>
    </row>
    <row r="21" ht="58" s="324" customFormat="1">
      <c r="A21" s="526"/>
      <c r="B21" s="367" t="s">
        <v>1023</v>
      </c>
      <c r="C21" s="367"/>
    </row>
    <row r="22" ht="29" s="324" customFormat="1">
      <c r="A22" s="526"/>
      <c r="B22" s="367" t="s">
        <v>1016</v>
      </c>
      <c r="C22" s="371"/>
    </row>
    <row r="23" ht="29" s="324" customFormat="1">
      <c r="A23" s="526"/>
      <c r="B23" s="367" t="s">
        <v>1024</v>
      </c>
      <c r="C23" s="371"/>
    </row>
    <row r="24" ht="29" s="324" customFormat="1">
      <c r="A24" s="527"/>
      <c r="B24" s="367" t="s">
        <v>1025</v>
      </c>
      <c r="C24" s="371"/>
    </row>
    <row r="25" ht="58.5" customHeight="1" s="122" customFormat="1">
      <c r="A25" s="525" t="s">
        <v>304</v>
      </c>
      <c r="B25" s="528" t="s">
        <v>1026</v>
      </c>
      <c r="C25" s="529"/>
    </row>
    <row r="26" ht="30" customHeight="1" s="122" customFormat="1">
      <c r="A26" s="526"/>
      <c r="B26" s="540" t="s">
        <v>1027</v>
      </c>
      <c r="C26" s="541"/>
    </row>
    <row r="27" ht="30" customHeight="1" s="122" customFormat="1">
      <c r="A27" s="526"/>
      <c r="B27" s="540" t="s">
        <v>1028</v>
      </c>
      <c r="C27" s="541"/>
    </row>
    <row r="28" ht="45" customHeight="1" s="122" customFormat="1">
      <c r="A28" s="526"/>
      <c r="B28" s="540" t="s">
        <v>1022</v>
      </c>
      <c r="C28" s="541"/>
    </row>
    <row r="29" ht="30" customHeight="1" s="122" customFormat="1">
      <c r="A29" s="526"/>
      <c r="B29" s="540" t="s">
        <v>1012</v>
      </c>
      <c r="C29" s="541"/>
    </row>
    <row r="30" ht="30" customHeight="1" s="122" customFormat="1">
      <c r="A30" s="526"/>
      <c r="B30" s="540" t="s">
        <v>1024</v>
      </c>
      <c r="C30" s="541"/>
    </row>
    <row r="31" ht="45" customHeight="1" s="122" customFormat="1">
      <c r="A31" s="526"/>
      <c r="B31" s="540" t="s">
        <v>1029</v>
      </c>
      <c r="C31" s="541"/>
    </row>
    <row r="32" ht="30" customHeight="1" s="122" customFormat="1">
      <c r="A32" s="526"/>
      <c r="B32" s="540" t="s">
        <v>1025</v>
      </c>
      <c r="C32" s="541"/>
    </row>
    <row r="33" ht="75" customHeight="1" s="122" customFormat="1">
      <c r="A33" s="525" t="s">
        <v>305</v>
      </c>
      <c r="B33" s="530" t="s">
        <v>1030</v>
      </c>
      <c r="C33" s="531"/>
    </row>
    <row r="34" ht="29" s="122" customFormat="1">
      <c r="A34" s="526"/>
      <c r="B34" s="367" t="s">
        <v>1031</v>
      </c>
      <c r="C34" s="367" t="s">
        <v>1032</v>
      </c>
    </row>
    <row r="35" ht="43.5" s="122" customFormat="1">
      <c r="A35" s="526"/>
      <c r="B35" s="367" t="s">
        <v>1033</v>
      </c>
      <c r="C35" s="367" t="s">
        <v>1009</v>
      </c>
    </row>
    <row r="36" ht="29" s="122" customFormat="1">
      <c r="A36" s="526"/>
      <c r="B36" s="367" t="s">
        <v>1034</v>
      </c>
      <c r="C36" s="367" t="s">
        <v>1011</v>
      </c>
    </row>
    <row r="37" s="122" customFormat="1">
      <c r="A37" s="526"/>
      <c r="B37" s="367" t="s">
        <v>1035</v>
      </c>
      <c r="C37" s="367" t="s">
        <v>1036</v>
      </c>
    </row>
    <row r="38" ht="43.5" s="122" customFormat="1">
      <c r="A38" s="526"/>
      <c r="B38" s="367" t="s">
        <v>1022</v>
      </c>
      <c r="C38" s="367" t="s">
        <v>1013</v>
      </c>
    </row>
    <row r="39" ht="29" s="122" customFormat="1">
      <c r="A39" s="526"/>
      <c r="B39" s="367" t="s">
        <v>1025</v>
      </c>
      <c r="C39" s="367"/>
    </row>
    <row r="40" ht="29" s="122" customFormat="1">
      <c r="A40" s="526"/>
      <c r="B40" s="367" t="s">
        <v>1037</v>
      </c>
      <c r="C40" s="367"/>
    </row>
    <row r="41" ht="29" s="122" customFormat="1">
      <c r="A41" s="526"/>
      <c r="B41" s="367" t="s">
        <v>1024</v>
      </c>
      <c r="C41" s="371"/>
    </row>
    <row r="42" ht="29" s="122" customFormat="1">
      <c r="A42" s="527"/>
      <c r="B42" s="367" t="s">
        <v>1029</v>
      </c>
      <c r="C42" s="371"/>
    </row>
    <row r="43" ht="52.5" customHeight="1" s="122" customFormat="1">
      <c r="A43" s="525" t="s">
        <v>306</v>
      </c>
      <c r="B43" s="532" t="s">
        <v>1038</v>
      </c>
      <c r="C43" s="533"/>
    </row>
    <row r="44" ht="58" s="122" customFormat="1">
      <c r="A44" s="526"/>
      <c r="B44" s="368" t="s">
        <v>1039</v>
      </c>
      <c r="C44" s="368" t="s">
        <v>1040</v>
      </c>
    </row>
    <row r="45" s="122" customFormat="1">
      <c r="A45" s="526"/>
      <c r="B45" s="368" t="s">
        <v>1041</v>
      </c>
      <c r="C45" s="368" t="s">
        <v>1036</v>
      </c>
    </row>
    <row r="46" ht="29" s="122" customFormat="1">
      <c r="A46" s="526"/>
      <c r="B46" s="368" t="s">
        <v>1042</v>
      </c>
      <c r="C46" s="369" t="s">
        <v>1013</v>
      </c>
    </row>
    <row r="47" ht="43.5" s="122" customFormat="1">
      <c r="A47" s="526"/>
      <c r="B47" s="368" t="s">
        <v>1043</v>
      </c>
      <c r="C47" s="370"/>
    </row>
    <row r="48" ht="29" s="122" customFormat="1">
      <c r="A48" s="526"/>
      <c r="B48" s="368" t="s">
        <v>1012</v>
      </c>
      <c r="C48" s="370"/>
    </row>
    <row r="49" ht="29" s="122" customFormat="1">
      <c r="A49" s="527"/>
      <c r="B49" s="368" t="s">
        <v>1044</v>
      </c>
      <c r="C49" s="370"/>
    </row>
    <row r="50" ht="48" customHeight="1" s="122" customFormat="1">
      <c r="A50" s="525" t="s">
        <v>307</v>
      </c>
      <c r="B50" s="534" t="s">
        <v>1045</v>
      </c>
      <c r="C50" s="535"/>
    </row>
    <row r="51" s="122" customFormat="1">
      <c r="A51" s="526"/>
      <c r="B51" s="367" t="s">
        <v>1046</v>
      </c>
      <c r="C51" s="367"/>
    </row>
    <row r="52" ht="72.5" s="122" customFormat="1">
      <c r="A52" s="526"/>
      <c r="B52" s="367" t="s">
        <v>1047</v>
      </c>
      <c r="C52" s="367" t="s">
        <v>1048</v>
      </c>
    </row>
    <row r="53" ht="43.5" s="122" customFormat="1">
      <c r="A53" s="526"/>
      <c r="B53" s="367" t="s">
        <v>1049</v>
      </c>
      <c r="C53" s="367" t="s">
        <v>1036</v>
      </c>
    </row>
    <row r="54" ht="29" s="122" customFormat="1">
      <c r="A54" s="526"/>
      <c r="B54" s="367" t="s">
        <v>1050</v>
      </c>
      <c r="C54" s="367" t="s">
        <v>1013</v>
      </c>
    </row>
    <row r="55" ht="29" s="122" customFormat="1">
      <c r="A55" s="526"/>
      <c r="B55" s="367" t="s">
        <v>1044</v>
      </c>
      <c r="C55" s="367"/>
    </row>
    <row r="56" ht="29" s="122" customFormat="1">
      <c r="A56" s="526"/>
      <c r="B56" s="367" t="s">
        <v>1018</v>
      </c>
      <c r="C56" s="367"/>
    </row>
    <row r="57" ht="29" s="122" customFormat="1">
      <c r="A57" s="527"/>
      <c r="B57" s="367" t="s">
        <v>1012</v>
      </c>
      <c r="C57" s="371"/>
    </row>
    <row r="58" ht="47.25" customHeight="1" s="122" customFormat="1">
      <c r="A58" s="525" t="s">
        <v>96</v>
      </c>
      <c r="B58" s="532" t="s">
        <v>1051</v>
      </c>
      <c r="C58" s="533"/>
    </row>
    <row r="59" ht="43.5" s="122" customFormat="1">
      <c r="A59" s="526"/>
      <c r="B59" s="368" t="s">
        <v>1052</v>
      </c>
      <c r="C59" s="368" t="s">
        <v>1053</v>
      </c>
    </row>
    <row r="60" ht="29" s="122" customFormat="1">
      <c r="A60" s="526"/>
      <c r="B60" s="368" t="s">
        <v>1054</v>
      </c>
      <c r="C60" s="368" t="s">
        <v>1036</v>
      </c>
    </row>
    <row r="61" ht="87" s="122" customFormat="1">
      <c r="A61" s="526"/>
      <c r="B61" s="368" t="s">
        <v>1055</v>
      </c>
      <c r="C61" s="368" t="s">
        <v>1011</v>
      </c>
    </row>
    <row r="62" ht="29" s="122" customFormat="1">
      <c r="A62" s="526"/>
      <c r="B62" s="368" t="s">
        <v>1056</v>
      </c>
      <c r="C62" s="368" t="s">
        <v>1013</v>
      </c>
    </row>
    <row r="63" ht="29" s="122" customFormat="1">
      <c r="A63" s="526"/>
      <c r="B63" s="368" t="s">
        <v>1025</v>
      </c>
      <c r="C63" s="368"/>
    </row>
    <row r="64" ht="29" s="122" customFormat="1">
      <c r="A64" s="526"/>
      <c r="B64" s="368" t="s">
        <v>1044</v>
      </c>
      <c r="C64" s="368"/>
    </row>
    <row r="65" ht="29" s="122" customFormat="1">
      <c r="A65" s="527"/>
      <c r="B65" s="368" t="s">
        <v>1012</v>
      </c>
      <c r="C65" s="370"/>
    </row>
    <row r="66" ht="60" customHeight="1" s="122" customFormat="1">
      <c r="A66" s="525" t="s">
        <v>308</v>
      </c>
      <c r="B66" s="534" t="s">
        <v>1057</v>
      </c>
      <c r="C66" s="535"/>
    </row>
    <row r="67" ht="30" customHeight="1" s="122" customFormat="1">
      <c r="A67" s="526"/>
      <c r="B67" s="367" t="s">
        <v>1058</v>
      </c>
      <c r="C67" s="367" t="s">
        <v>1053</v>
      </c>
    </row>
    <row r="68" ht="48.75" customHeight="1" s="122" customFormat="1">
      <c r="A68" s="526"/>
      <c r="B68" s="367" t="s">
        <v>1059</v>
      </c>
      <c r="C68" s="367" t="s">
        <v>1036</v>
      </c>
    </row>
    <row r="69" ht="29" s="122" customFormat="1">
      <c r="A69" s="526"/>
      <c r="B69" s="367" t="s">
        <v>1025</v>
      </c>
      <c r="C69" s="367" t="s">
        <v>1011</v>
      </c>
    </row>
    <row r="70" ht="29" s="122" customFormat="1">
      <c r="A70" s="526"/>
      <c r="B70" s="367" t="s">
        <v>1044</v>
      </c>
      <c r="C70" s="367" t="s">
        <v>1013</v>
      </c>
    </row>
    <row r="71" ht="29" s="122" customFormat="1">
      <c r="A71" s="526"/>
      <c r="B71" s="367" t="s">
        <v>1012</v>
      </c>
      <c r="C71" s="367"/>
    </row>
    <row r="72" ht="29" s="122" customFormat="1">
      <c r="A72" s="527"/>
      <c r="B72" s="367" t="s">
        <v>1060</v>
      </c>
      <c r="C72" s="367"/>
    </row>
    <row r="73" ht="98.25" customHeight="1" s="122" customFormat="1">
      <c r="A73" s="537" t="s">
        <v>309</v>
      </c>
      <c r="B73" s="536" t="s">
        <v>1061</v>
      </c>
      <c r="C73" s="536"/>
    </row>
    <row r="74" ht="58" s="122" customFormat="1">
      <c r="A74" s="538"/>
      <c r="B74" s="368" t="s">
        <v>1062</v>
      </c>
      <c r="C74" s="368" t="s">
        <v>1063</v>
      </c>
    </row>
    <row r="75" ht="29" s="122" customFormat="1">
      <c r="A75" s="538"/>
      <c r="B75" s="368" t="s">
        <v>1054</v>
      </c>
      <c r="C75" s="368" t="s">
        <v>1036</v>
      </c>
    </row>
    <row r="76" ht="29" s="122" customFormat="1">
      <c r="A76" s="538"/>
      <c r="B76" s="368" t="s">
        <v>1060</v>
      </c>
      <c r="C76" s="368" t="s">
        <v>1011</v>
      </c>
    </row>
    <row r="77" ht="29" s="122" customFormat="1">
      <c r="A77" s="538"/>
      <c r="B77" s="368" t="s">
        <v>1056</v>
      </c>
      <c r="C77" s="372" t="s">
        <v>1013</v>
      </c>
    </row>
    <row r="78" ht="29" s="122" customFormat="1">
      <c r="A78" s="538"/>
      <c r="B78" s="368" t="s">
        <v>1025</v>
      </c>
      <c r="C78" s="370"/>
    </row>
    <row r="79" ht="29" s="122" customFormat="1">
      <c r="A79" s="538"/>
      <c r="B79" s="368" t="s">
        <v>1044</v>
      </c>
      <c r="C79" s="370"/>
    </row>
    <row r="80" ht="29" s="122" customFormat="1">
      <c r="A80" s="539"/>
      <c r="B80" s="368" t="s">
        <v>1012</v>
      </c>
      <c r="C80" s="370"/>
    </row>
    <row r="81" ht="45" customHeight="1" s="122" customFormat="1">
      <c r="A81" s="525" t="s">
        <v>310</v>
      </c>
      <c r="B81" s="530" t="s">
        <v>1064</v>
      </c>
      <c r="C81" s="531"/>
    </row>
    <row r="82" s="122" customFormat="1">
      <c r="A82" s="526"/>
      <c r="B82" s="67" t="s">
        <v>816</v>
      </c>
      <c r="C82" s="371" t="s">
        <v>1065</v>
      </c>
    </row>
    <row r="83" ht="58" s="122" customFormat="1">
      <c r="A83" s="526"/>
      <c r="B83" s="67" t="s">
        <v>1066</v>
      </c>
      <c r="C83" s="371" t="s">
        <v>1067</v>
      </c>
    </row>
    <row r="84" ht="29" s="122" customFormat="1">
      <c r="A84" s="526"/>
      <c r="B84" s="67" t="s">
        <v>1068</v>
      </c>
      <c r="C84" s="373" t="s">
        <v>1069</v>
      </c>
    </row>
    <row r="85" ht="29" s="122" customFormat="1">
      <c r="A85" s="526"/>
      <c r="B85" s="67" t="s">
        <v>1070</v>
      </c>
      <c r="C85" s="371"/>
    </row>
    <row r="86" ht="29" s="122" customFormat="1">
      <c r="A86" s="526"/>
      <c r="B86" s="67" t="s">
        <v>820</v>
      </c>
      <c r="C86" s="323"/>
    </row>
    <row r="87" ht="29" s="122" customFormat="1">
      <c r="A87" s="526"/>
      <c r="B87" s="67" t="s">
        <v>1071</v>
      </c>
      <c r="C87" s="323"/>
    </row>
    <row r="88" ht="45" customHeight="1" s="122" customFormat="1">
      <c r="A88" s="525" t="s">
        <v>145</v>
      </c>
      <c r="B88" s="532" t="s">
        <v>1072</v>
      </c>
      <c r="C88" s="533"/>
    </row>
    <row r="89" ht="29" s="122" customFormat="1">
      <c r="A89" s="526"/>
      <c r="B89" s="374" t="s">
        <v>1073</v>
      </c>
      <c r="C89" s="374" t="s">
        <v>1074</v>
      </c>
    </row>
    <row r="90" ht="43.5" s="122" customFormat="1">
      <c r="A90" s="526"/>
      <c r="B90" s="374" t="s">
        <v>1075</v>
      </c>
      <c r="C90" s="374" t="s">
        <v>1076</v>
      </c>
    </row>
    <row r="91" ht="29" s="122" customFormat="1">
      <c r="A91" s="526"/>
      <c r="B91" s="374" t="s">
        <v>1077</v>
      </c>
      <c r="C91" s="374"/>
    </row>
    <row r="92" ht="29" s="122" customFormat="1">
      <c r="A92" s="526"/>
      <c r="B92" s="374" t="s">
        <v>1078</v>
      </c>
      <c r="C92" s="374"/>
    </row>
    <row r="93" ht="43.5" s="122" customFormat="1">
      <c r="A93" s="526"/>
      <c r="B93" s="374" t="s">
        <v>1079</v>
      </c>
      <c r="C93" s="374"/>
    </row>
    <row r="94" ht="124.5" customHeight="1" s="122" customFormat="1">
      <c r="A94" s="525" t="s">
        <v>1080</v>
      </c>
      <c r="B94" s="534" t="s">
        <v>1081</v>
      </c>
      <c r="C94" s="535"/>
    </row>
    <row r="95" ht="30" customHeight="1" s="122" customFormat="1">
      <c r="A95" s="526"/>
      <c r="B95" s="550" t="s">
        <v>638</v>
      </c>
      <c r="C95" s="551"/>
    </row>
    <row r="96" ht="45" customHeight="1" s="122" customFormat="1">
      <c r="A96" s="526"/>
      <c r="B96" s="542" t="s">
        <v>640</v>
      </c>
      <c r="C96" s="543"/>
    </row>
    <row r="97" ht="30" customHeight="1" s="122" customFormat="1">
      <c r="A97" s="526"/>
      <c r="B97" s="542" t="s">
        <v>641</v>
      </c>
      <c r="C97" s="543"/>
    </row>
    <row r="98" ht="30" customHeight="1" s="122" customFormat="1">
      <c r="A98" s="526"/>
      <c r="B98" s="542" t="s">
        <v>642</v>
      </c>
      <c r="C98" s="543"/>
    </row>
    <row r="99" ht="45" customHeight="1" s="122" customFormat="1">
      <c r="A99" s="526"/>
      <c r="B99" s="542" t="s">
        <v>643</v>
      </c>
      <c r="C99" s="543"/>
    </row>
    <row r="100" ht="60" customHeight="1" s="122" customFormat="1">
      <c r="A100" s="526"/>
      <c r="B100" s="542" t="s">
        <v>1082</v>
      </c>
      <c r="C100" s="543"/>
    </row>
    <row r="101" ht="45" customHeight="1" s="122" customFormat="1">
      <c r="A101" s="526"/>
      <c r="B101" s="542" t="s">
        <v>645</v>
      </c>
      <c r="C101" s="543"/>
    </row>
    <row r="102" ht="45" customHeight="1" s="122" customFormat="1">
      <c r="A102" s="526"/>
      <c r="B102" s="542" t="s">
        <v>646</v>
      </c>
      <c r="C102" s="543"/>
    </row>
    <row r="103" ht="45" customHeight="1" s="122" customFormat="1">
      <c r="A103" s="526"/>
      <c r="B103" s="542" t="s">
        <v>1083</v>
      </c>
      <c r="C103" s="543"/>
    </row>
    <row r="104" ht="30" customHeight="1" s="122" customFormat="1">
      <c r="A104" s="526"/>
      <c r="B104" s="542" t="s">
        <v>1084</v>
      </c>
      <c r="C104" s="543"/>
    </row>
    <row r="105" ht="45" customHeight="1" s="122" customFormat="1">
      <c r="A105" s="527"/>
      <c r="B105" s="544" t="s">
        <v>1085</v>
      </c>
      <c r="C105" s="545"/>
    </row>
    <row r="106" ht="119.25" customHeight="1" s="122" customFormat="1">
      <c r="A106" s="235" t="s">
        <v>312</v>
      </c>
      <c r="B106" s="540" t="s">
        <v>1086</v>
      </c>
      <c r="C106" s="541"/>
    </row>
    <row r="107" ht="119.25" customHeight="1" s="122" customFormat="1">
      <c r="A107" s="235" t="s">
        <v>313</v>
      </c>
      <c r="B107" s="546" t="s">
        <v>1087</v>
      </c>
      <c r="C107" s="547"/>
    </row>
    <row r="108" ht="105.75" customHeight="1" s="122" customFormat="1">
      <c r="A108" s="235" t="s">
        <v>314</v>
      </c>
      <c r="B108" s="540" t="s">
        <v>1088</v>
      </c>
      <c r="C108" s="541"/>
    </row>
    <row r="109" ht="97.5" customHeight="1" s="122" customFormat="1">
      <c r="A109" s="235" t="s">
        <v>315</v>
      </c>
      <c r="B109" s="546" t="s">
        <v>1089</v>
      </c>
      <c r="C109" s="547"/>
    </row>
    <row r="110" ht="51.75" customHeight="1" s="122" customFormat="1">
      <c r="A110" s="525" t="s">
        <v>316</v>
      </c>
      <c r="B110" s="532" t="s">
        <v>1090</v>
      </c>
      <c r="C110" s="533"/>
    </row>
    <row r="111" ht="30" customHeight="1" s="122" customFormat="1">
      <c r="A111" s="526"/>
      <c r="B111" s="548" t="s">
        <v>1091</v>
      </c>
      <c r="C111" s="549"/>
    </row>
    <row r="112" s="122" customFormat="1">
      <c r="A112" s="526"/>
      <c r="B112" s="548" t="s">
        <v>1092</v>
      </c>
      <c r="C112" s="549"/>
    </row>
    <row r="113" ht="37.5" customHeight="1" s="122" customFormat="1">
      <c r="A113" s="526"/>
      <c r="B113" s="548" t="s">
        <v>1093</v>
      </c>
      <c r="C113" s="549"/>
    </row>
    <row r="114" ht="60" customHeight="1" s="122" customFormat="1">
      <c r="A114" s="526"/>
      <c r="B114" s="548" t="s">
        <v>1094</v>
      </c>
      <c r="C114" s="549"/>
    </row>
    <row r="115" ht="45" customHeight="1" s="122" customFormat="1">
      <c r="A115" s="526"/>
      <c r="B115" s="548" t="s">
        <v>1095</v>
      </c>
      <c r="C115" s="549"/>
    </row>
    <row r="116" ht="30" customHeight="1" s="122" customFormat="1">
      <c r="A116" s="526"/>
      <c r="B116" s="548" t="s">
        <v>1096</v>
      </c>
      <c r="C116" s="549"/>
    </row>
    <row r="117" ht="54" customHeight="1" s="122" customFormat="1">
      <c r="A117" s="525" t="s">
        <v>239</v>
      </c>
      <c r="B117" s="534" t="s">
        <v>1097</v>
      </c>
      <c r="C117" s="535"/>
    </row>
    <row r="118" ht="30" customHeight="1" s="122" customFormat="1">
      <c r="A118" s="526"/>
      <c r="B118" s="552" t="s">
        <v>1091</v>
      </c>
      <c r="C118" s="553"/>
    </row>
    <row r="119" s="122" customFormat="1">
      <c r="A119" s="526"/>
      <c r="B119" s="552" t="s">
        <v>1092</v>
      </c>
      <c r="C119" s="553"/>
    </row>
    <row r="120" ht="60" customHeight="1" s="122" customFormat="1">
      <c r="A120" s="526"/>
      <c r="B120" s="552" t="s">
        <v>1094</v>
      </c>
      <c r="C120" s="553"/>
    </row>
    <row r="121" ht="45" customHeight="1" s="122" customFormat="1">
      <c r="A121" s="526"/>
      <c r="B121" s="552" t="s">
        <v>1095</v>
      </c>
      <c r="C121" s="553"/>
    </row>
    <row r="122" ht="30" customHeight="1" s="122" customFormat="1">
      <c r="A122" s="526"/>
      <c r="B122" s="552" t="s">
        <v>1096</v>
      </c>
      <c r="C122" s="553"/>
    </row>
    <row r="123" ht="60" customHeight="1" s="122" customFormat="1">
      <c r="A123" s="525" t="s">
        <v>1098</v>
      </c>
      <c r="B123" s="532" t="s">
        <v>1099</v>
      </c>
      <c r="C123" s="533"/>
    </row>
    <row r="124" ht="30" customHeight="1" s="122" customFormat="1">
      <c r="A124" s="526"/>
      <c r="B124" s="540" t="s">
        <v>1091</v>
      </c>
      <c r="C124" s="541"/>
    </row>
    <row r="125" s="122" customFormat="1">
      <c r="A125" s="526"/>
      <c r="B125" s="540" t="s">
        <v>1092</v>
      </c>
      <c r="C125" s="541"/>
    </row>
    <row r="126" ht="30" customHeight="1" s="122" customFormat="1">
      <c r="A126" s="526"/>
      <c r="B126" s="540" t="s">
        <v>1093</v>
      </c>
      <c r="C126" s="541"/>
    </row>
    <row r="127" ht="60" customHeight="1" s="122" customFormat="1">
      <c r="A127" s="526"/>
      <c r="B127" s="540" t="s">
        <v>1094</v>
      </c>
      <c r="C127" s="541"/>
    </row>
    <row r="128" ht="45" customHeight="1" s="122" customFormat="1">
      <c r="A128" s="526"/>
      <c r="B128" s="540" t="s">
        <v>1095</v>
      </c>
      <c r="C128" s="541"/>
    </row>
    <row r="129" ht="30" customHeight="1" s="122" customFormat="1">
      <c r="A129" s="325"/>
      <c r="B129" s="554" t="s">
        <v>1096</v>
      </c>
      <c r="C129" s="555"/>
    </row>
    <row r="130">
      <c r="A130" s="236"/>
      <c r="B130" s="236"/>
      <c r="C130" s="236"/>
    </row>
    <row r="131">
      <c r="A131" s="236"/>
      <c r="B131" s="236"/>
      <c r="C131" s="236"/>
    </row>
    <row r="132">
      <c r="A132" s="236"/>
      <c r="B132" s="236"/>
      <c r="C132" s="236"/>
    </row>
    <row r="133">
      <c r="A133" s="236"/>
      <c r="B133" s="236"/>
      <c r="C133" s="236"/>
    </row>
    <row r="134">
      <c r="A134" s="236"/>
      <c r="B134" s="236"/>
      <c r="C134" s="236"/>
    </row>
    <row r="135">
      <c r="A135" s="236"/>
      <c r="B135" s="236"/>
      <c r="C135" s="236"/>
    </row>
    <row r="136">
      <c r="A136" s="236"/>
      <c r="B136" s="236"/>
      <c r="C136" s="236"/>
    </row>
    <row r="137">
      <c r="A137" s="236"/>
      <c r="B137" s="236"/>
      <c r="C137" s="236"/>
    </row>
  </sheetData>
  <mergeCells>
    <mergeCell ref="B128:C128"/>
    <mergeCell ref="B129:C129"/>
    <mergeCell ref="B123:C123"/>
    <mergeCell ref="B124:C124"/>
    <mergeCell ref="B125:C125"/>
    <mergeCell ref="B126:C126"/>
    <mergeCell ref="B127:C127"/>
    <mergeCell ref="B118:C118"/>
    <mergeCell ref="B119:C119"/>
    <mergeCell ref="B120:C120"/>
    <mergeCell ref="B121:C121"/>
    <mergeCell ref="B122:C122"/>
    <mergeCell ref="A110:A116"/>
    <mergeCell ref="A117:A122"/>
    <mergeCell ref="A123:A128"/>
    <mergeCell ref="B26:C26"/>
    <mergeCell ref="B27:C27"/>
    <mergeCell ref="B28:C28"/>
    <mergeCell ref="B29:C29"/>
    <mergeCell ref="B30:C30"/>
    <mergeCell ref="B31:C31"/>
    <mergeCell ref="B32:C32"/>
    <mergeCell ref="B95:C95"/>
    <mergeCell ref="B96:C96"/>
    <mergeCell ref="B97:C97"/>
    <mergeCell ref="B98:C98"/>
    <mergeCell ref="B99:C99"/>
    <mergeCell ref="B100:C100"/>
    <mergeCell ref="B107:C107"/>
    <mergeCell ref="B108:C108"/>
    <mergeCell ref="B109:C109"/>
    <mergeCell ref="B110:C110"/>
    <mergeCell ref="B117:C117"/>
    <mergeCell ref="B111:C111"/>
    <mergeCell ref="B112:C112"/>
    <mergeCell ref="B113:C113"/>
    <mergeCell ref="B114:C114"/>
    <mergeCell ref="B115:C115"/>
    <mergeCell ref="B116:C116"/>
    <mergeCell ref="B94:C94"/>
    <mergeCell ref="A94:A105"/>
    <mergeCell ref="B106:C106"/>
    <mergeCell ref="B101:C101"/>
    <mergeCell ref="B102:C102"/>
    <mergeCell ref="B103:C103"/>
    <mergeCell ref="B104:C104"/>
    <mergeCell ref="B105:C105"/>
    <mergeCell ref="B88:C88"/>
    <mergeCell ref="B66:C66"/>
    <mergeCell ref="B43:C43"/>
    <mergeCell ref="B50:C50"/>
    <mergeCell ref="A88:A93"/>
    <mergeCell ref="B81:C81"/>
    <mergeCell ref="A43:A49"/>
    <mergeCell ref="A66:A72"/>
    <mergeCell ref="B58:C58"/>
    <mergeCell ref="B73:C73"/>
    <mergeCell ref="A73:A80"/>
    <mergeCell ref="A81:A87"/>
    <mergeCell ref="A50:A57"/>
    <mergeCell ref="A58:A65"/>
    <mergeCell ref="A1:C1"/>
    <mergeCell ref="A6:A14"/>
    <mergeCell ref="A15:A24"/>
    <mergeCell ref="A25:A32"/>
    <mergeCell ref="A33:A42"/>
    <mergeCell ref="B6:C6"/>
    <mergeCell ref="B25:C25"/>
    <mergeCell ref="B15:C15"/>
    <mergeCell ref="B33:C33"/>
  </mergeCells>
  <pageMargins left="0.7" right="0.7" top="0.75" bottom="0.75" header="0.3" footer="0.3"/>
  <pageSetup orientation="portrait" verticalDpi="0"/>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17"/>
  <sheetViews>
    <sheetView topLeftCell="A15" workbookViewId="0">
      <selection activeCell="C2" sqref="C2"/>
    </sheetView>
  </sheetViews>
  <sheetFormatPr defaultRowHeight="14.5" x14ac:dyDescent="0.35"/>
  <cols>
    <col min="1" max="1" width="28.08984375" customWidth="1"/>
    <col min="2" max="2" width="67.08984375" customWidth="1"/>
    <col min="3" max="3" width="50.54296875" customWidth="1"/>
  </cols>
  <sheetData>
    <row r="1">
      <c r="A1" s="302" t="s">
        <v>0</v>
      </c>
      <c r="B1" s="302" t="s">
        <v>1</v>
      </c>
      <c r="C1" s="302" t="s">
        <v>2</v>
      </c>
    </row>
    <row r="2" ht="72.5">
      <c r="A2" s="93" t="s">
        <v>3</v>
      </c>
      <c r="B2" s="433" t="s">
        <v>4</v>
      </c>
      <c r="C2" s="432" t="s">
        <v>5</v>
      </c>
    </row>
    <row r="3" ht="72.5">
      <c r="A3" s="93" t="s">
        <v>6</v>
      </c>
      <c r="B3" s="434" t="s">
        <v>7</v>
      </c>
      <c r="C3" s="432" t="s">
        <v>8</v>
      </c>
    </row>
    <row r="4" ht="58">
      <c r="A4" s="93" t="s">
        <v>9</v>
      </c>
      <c r="B4" s="434" t="s">
        <v>10</v>
      </c>
      <c r="C4" s="432" t="s">
        <v>11</v>
      </c>
    </row>
    <row r="5" ht="130.5">
      <c r="A5" s="93" t="s">
        <v>12</v>
      </c>
      <c r="B5" s="434" t="s">
        <v>13</v>
      </c>
      <c r="C5" s="432" t="s">
        <v>14</v>
      </c>
    </row>
    <row r="6" ht="58">
      <c r="A6" s="93" t="s">
        <v>15</v>
      </c>
      <c r="B6" s="433" t="s">
        <v>16</v>
      </c>
      <c r="C6" s="432" t="s">
        <v>17</v>
      </c>
    </row>
    <row r="7" ht="43.5">
      <c r="A7" s="93" t="s">
        <v>18</v>
      </c>
      <c r="B7" s="433" t="s">
        <v>19</v>
      </c>
      <c r="C7" s="432" t="s">
        <v>20</v>
      </c>
    </row>
    <row r="8" ht="72.5">
      <c r="A8" s="93" t="s">
        <v>21</v>
      </c>
      <c r="B8" s="434" t="s">
        <v>22</v>
      </c>
      <c r="C8" s="432" t="s">
        <v>23</v>
      </c>
    </row>
    <row r="9" ht="58">
      <c r="A9" s="93" t="s">
        <v>24</v>
      </c>
      <c r="B9" s="435" t="s">
        <v>25</v>
      </c>
      <c r="C9" s="89" t="s">
        <v>26</v>
      </c>
    </row>
    <row r="10" ht="58">
      <c r="A10" s="93" t="s">
        <v>27</v>
      </c>
      <c r="B10" s="434" t="s">
        <v>28</v>
      </c>
      <c r="C10" s="89" t="s">
        <v>29</v>
      </c>
    </row>
    <row r="11" ht="87">
      <c r="A11" s="93" t="s">
        <v>30</v>
      </c>
      <c r="B11" s="433" t="s">
        <v>31</v>
      </c>
      <c r="C11" s="89" t="s">
        <v>32</v>
      </c>
    </row>
    <row r="12" ht="72.5">
      <c r="A12" s="93" t="s">
        <v>33</v>
      </c>
      <c r="B12" s="433" t="s">
        <v>34</v>
      </c>
      <c r="C12" s="89" t="s">
        <v>35</v>
      </c>
    </row>
    <row r="13" ht="43.5">
      <c r="A13" s="93" t="s">
        <v>36</v>
      </c>
      <c r="B13" s="434" t="s">
        <v>37</v>
      </c>
      <c r="C13" s="432" t="s">
        <v>38</v>
      </c>
    </row>
    <row r="14" ht="72.5">
      <c r="A14" s="93" t="s">
        <v>39</v>
      </c>
      <c r="B14" s="433" t="s">
        <v>40</v>
      </c>
      <c r="C14" s="432" t="s">
        <v>41</v>
      </c>
    </row>
    <row r="15" ht="58">
      <c r="A15" s="93" t="s">
        <v>42</v>
      </c>
      <c r="B15" s="433" t="s">
        <v>43</v>
      </c>
      <c r="C15" s="432" t="s">
        <v>44</v>
      </c>
    </row>
    <row r="16" ht="72.5">
      <c r="A16" s="93" t="s">
        <v>45</v>
      </c>
      <c r="B16" s="433" t="s">
        <v>46</v>
      </c>
      <c r="C16" s="432" t="s">
        <v>47</v>
      </c>
    </row>
    <row r="17" ht="72.5">
      <c r="A17" s="93" t="s">
        <v>48</v>
      </c>
      <c r="B17" s="433" t="s">
        <v>49</v>
      </c>
      <c r="C17" s="432" t="s">
        <v>50</v>
      </c>
    </row>
  </sheetData>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135"/>
  <sheetViews>
    <sheetView topLeftCell="A46" workbookViewId="0">
      <selection activeCell="G59" sqref="G59"/>
    </sheetView>
  </sheetViews>
  <sheetFormatPr defaultColWidth="9.08984375" defaultRowHeight="14.5" x14ac:dyDescent="0.35"/>
  <cols>
    <col min="1" max="1" width="52.6328125" customWidth="1" style="122"/>
    <col min="2" max="2" width="21.08984375" customWidth="1" style="122"/>
    <col min="3" max="3" width="22.08984375" customWidth="1" style="122"/>
    <col min="4" max="4" width="18.90625" customWidth="1" style="122"/>
    <col min="5" max="7" width="9.08984375" customWidth="1" style="122"/>
    <col min="8" max="16384" width="9.08984375" customWidth="1" style="122"/>
  </cols>
  <sheetData>
    <row r="1" hidden="1">
      <c r="A1" s="238" t="s">
        <v>51</v>
      </c>
      <c r="B1" s="239" t="s">
        <v>52</v>
      </c>
      <c r="C1" s="239" t="s">
        <v>53</v>
      </c>
      <c r="D1" s="240" t="s">
        <v>54</v>
      </c>
    </row>
    <row r="2" hidden="1">
      <c r="A2" s="241" t="s">
        <v>55</v>
      </c>
      <c r="B2" s="242">
        <v>490</v>
      </c>
      <c r="C2" s="242">
        <v>900</v>
      </c>
      <c r="D2" s="243">
        <v>1480</v>
      </c>
    </row>
    <row r="3" hidden="1">
      <c r="A3" s="244" t="s">
        <v>56</v>
      </c>
      <c r="B3" s="245">
        <v>180</v>
      </c>
      <c r="C3" s="245">
        <v>240</v>
      </c>
      <c r="D3" s="246">
        <v>1140</v>
      </c>
    </row>
    <row r="4" hidden="1">
      <c r="A4" s="244" t="s">
        <v>57</v>
      </c>
      <c r="B4" s="245">
        <v>610</v>
      </c>
      <c r="C4" s="245">
        <v>730</v>
      </c>
      <c r="D4" s="246">
        <v>1060</v>
      </c>
    </row>
    <row r="5" hidden="1">
      <c r="A5" s="244" t="s">
        <v>58</v>
      </c>
      <c r="B5" s="245"/>
      <c r="C5" s="245">
        <v>240</v>
      </c>
      <c r="D5" s="246"/>
    </row>
    <row r="6" hidden="1">
      <c r="A6" s="247" t="s">
        <v>59</v>
      </c>
      <c r="B6" s="248">
        <v>60</v>
      </c>
      <c r="C6" s="248"/>
      <c r="D6" s="249">
        <v>1200</v>
      </c>
    </row>
    <row r="7">
      <c r="A7" s="250" t="s">
        <v>60</v>
      </c>
      <c r="B7" s="251"/>
      <c r="C7" s="251"/>
      <c r="D7" s="252"/>
    </row>
    <row r="8">
      <c r="A8" s="253" t="s">
        <v>61</v>
      </c>
      <c r="B8" s="254"/>
      <c r="C8" s="254"/>
      <c r="D8" s="255"/>
    </row>
    <row r="9">
      <c r="A9" s="256" t="s">
        <v>62</v>
      </c>
      <c r="B9" s="257" t="s">
        <v>63</v>
      </c>
      <c r="C9" s="257" t="s">
        <v>64</v>
      </c>
      <c r="D9" s="258" t="s">
        <v>65</v>
      </c>
    </row>
    <row r="10">
      <c r="A10" s="259" t="s">
        <v>55</v>
      </c>
      <c r="B10" s="259"/>
      <c r="C10" s="259"/>
      <c r="D10" s="259"/>
    </row>
    <row r="11">
      <c r="A11" s="260" t="s">
        <v>66</v>
      </c>
      <c r="B11" s="261">
        <v>200</v>
      </c>
      <c r="C11" s="261">
        <v>250</v>
      </c>
      <c r="D11" s="262">
        <v>300</v>
      </c>
      <c r="E11" s="50"/>
      <c r="G11" s="50"/>
      <c r="H11" s="50"/>
      <c r="I11" s="50"/>
      <c r="J11" s="50"/>
    </row>
    <row r="12">
      <c r="A12" s="263" t="s">
        <v>67</v>
      </c>
      <c r="B12" s="264" t="s">
        <v>68</v>
      </c>
      <c r="C12" s="264" t="s">
        <v>69</v>
      </c>
      <c r="D12" s="265" t="s">
        <v>70</v>
      </c>
      <c r="E12" s="50"/>
      <c r="G12" s="50"/>
      <c r="H12" s="50"/>
      <c r="I12" s="50"/>
      <c r="J12" s="50"/>
    </row>
    <row r="13">
      <c r="A13" s="263" t="s">
        <v>71</v>
      </c>
      <c r="B13" s="264" t="s">
        <v>72</v>
      </c>
      <c r="C13" s="264" t="s">
        <v>73</v>
      </c>
      <c r="D13" s="265" t="s">
        <v>74</v>
      </c>
      <c r="E13" s="50"/>
      <c r="G13" s="50"/>
      <c r="H13" s="50"/>
      <c r="I13" s="50"/>
      <c r="J13" s="50"/>
    </row>
    <row r="14">
      <c r="A14" s="263" t="s">
        <v>75</v>
      </c>
      <c r="B14" s="264" t="s">
        <v>76</v>
      </c>
      <c r="C14" s="266" t="s">
        <v>77</v>
      </c>
      <c r="D14" s="267" t="s">
        <v>78</v>
      </c>
      <c r="E14" s="50"/>
      <c r="G14" s="50"/>
      <c r="H14" s="50"/>
      <c r="I14" s="50"/>
      <c r="J14" s="50"/>
    </row>
    <row r="15">
      <c r="A15" s="263" t="s">
        <v>79</v>
      </c>
      <c r="B15" s="264">
        <v>1</v>
      </c>
      <c r="C15" s="266" t="s">
        <v>80</v>
      </c>
      <c r="D15" s="267" t="s">
        <v>81</v>
      </c>
      <c r="E15" s="50"/>
      <c r="G15" s="50"/>
      <c r="H15" s="50"/>
      <c r="I15" s="50"/>
      <c r="J15" s="50"/>
    </row>
    <row r="16" ht="21">
      <c r="A16" s="268" t="s">
        <v>82</v>
      </c>
      <c r="B16" s="269" t="s">
        <v>83</v>
      </c>
      <c r="C16" s="270" t="s">
        <v>84</v>
      </c>
      <c r="D16" s="320" t="s">
        <v>85</v>
      </c>
      <c r="E16" s="50"/>
      <c r="G16" s="50"/>
      <c r="H16" s="50"/>
      <c r="I16" s="50"/>
      <c r="J16" s="50"/>
    </row>
    <row r="17">
      <c r="A17" s="307" t="s">
        <v>86</v>
      </c>
      <c r="B17" s="308" t="s">
        <v>87</v>
      </c>
      <c r="C17" s="309" t="s">
        <v>88</v>
      </c>
      <c r="D17" s="310" t="s">
        <v>89</v>
      </c>
      <c r="E17" s="50"/>
      <c r="G17" s="50"/>
      <c r="H17" s="50"/>
      <c r="I17" s="50"/>
      <c r="J17" s="50"/>
    </row>
    <row r="18">
      <c r="A18" s="272" t="s">
        <v>90</v>
      </c>
      <c r="B18" s="273">
        <v>600</v>
      </c>
      <c r="C18" s="273">
        <v>1200</v>
      </c>
      <c r="D18" s="274">
        <v>1600</v>
      </c>
      <c r="E18" s="50"/>
      <c r="G18" s="50"/>
      <c r="H18" s="50"/>
      <c r="I18" s="50"/>
      <c r="J18" s="50"/>
    </row>
    <row r="19">
      <c r="A19" s="275" t="s">
        <v>67</v>
      </c>
      <c r="B19" s="276" t="s">
        <v>91</v>
      </c>
      <c r="C19" s="276" t="s">
        <v>69</v>
      </c>
      <c r="D19" s="277" t="s">
        <v>70</v>
      </c>
      <c r="E19" s="50"/>
      <c r="G19" s="50"/>
      <c r="H19" s="50"/>
      <c r="I19" s="50"/>
      <c r="J19" s="50"/>
    </row>
    <row r="20">
      <c r="A20" s="275" t="s">
        <v>71</v>
      </c>
      <c r="B20" s="276" t="s">
        <v>72</v>
      </c>
      <c r="C20" s="278" t="s">
        <v>73</v>
      </c>
      <c r="D20" s="279" t="s">
        <v>74</v>
      </c>
      <c r="E20" s="50"/>
      <c r="G20" s="50"/>
      <c r="H20" s="50"/>
      <c r="I20" s="50"/>
      <c r="J20" s="50"/>
    </row>
    <row r="21">
      <c r="A21" s="275" t="s">
        <v>75</v>
      </c>
      <c r="B21" s="276" t="s">
        <v>76</v>
      </c>
      <c r="C21" s="276" t="s">
        <v>77</v>
      </c>
      <c r="D21" s="277" t="s">
        <v>78</v>
      </c>
      <c r="E21" s="50"/>
      <c r="G21" s="50"/>
      <c r="H21" s="50"/>
      <c r="I21" s="50"/>
      <c r="J21" s="50"/>
    </row>
    <row r="22">
      <c r="A22" s="275" t="s">
        <v>92</v>
      </c>
      <c r="B22" s="276" t="s">
        <v>93</v>
      </c>
      <c r="C22" s="278" t="s">
        <v>94</v>
      </c>
      <c r="D22" s="279" t="s">
        <v>95</v>
      </c>
      <c r="E22" s="50"/>
      <c r="G22" s="50"/>
      <c r="H22" s="50"/>
      <c r="I22" s="50"/>
      <c r="J22" s="50"/>
    </row>
    <row r="23">
      <c r="A23" s="275" t="s">
        <v>79</v>
      </c>
      <c r="B23" s="276">
        <v>1</v>
      </c>
      <c r="C23" s="276" t="s">
        <v>80</v>
      </c>
      <c r="D23" s="277" t="s">
        <v>81</v>
      </c>
      <c r="E23" s="50"/>
      <c r="G23" s="50"/>
      <c r="H23" s="50"/>
      <c r="I23" s="50"/>
      <c r="J23" s="50"/>
    </row>
    <row r="24" ht="21">
      <c r="A24" s="280" t="s">
        <v>82</v>
      </c>
      <c r="B24" s="281" t="s">
        <v>83</v>
      </c>
      <c r="C24" s="281" t="s">
        <v>84</v>
      </c>
      <c r="D24" s="321" t="s">
        <v>85</v>
      </c>
      <c r="E24" s="50"/>
      <c r="G24" s="50"/>
      <c r="H24" s="50"/>
      <c r="I24" s="50"/>
      <c r="J24" s="50"/>
    </row>
    <row r="25">
      <c r="A25" s="311" t="s">
        <v>86</v>
      </c>
      <c r="B25" s="312" t="s">
        <v>87</v>
      </c>
      <c r="C25" s="312" t="s">
        <v>88</v>
      </c>
      <c r="D25" s="322" t="s">
        <v>89</v>
      </c>
      <c r="E25" s="50"/>
      <c r="G25" s="50"/>
      <c r="H25" s="50"/>
      <c r="I25" s="50"/>
      <c r="J25" s="50"/>
    </row>
    <row r="26">
      <c r="A26" s="260" t="s">
        <v>96</v>
      </c>
      <c r="B26" s="261">
        <v>795</v>
      </c>
      <c r="C26" s="261">
        <v>1740</v>
      </c>
      <c r="D26" s="262">
        <v>2574</v>
      </c>
      <c r="E26" s="50"/>
      <c r="G26" s="50"/>
      <c r="H26" s="50"/>
      <c r="I26" s="50"/>
      <c r="J26" s="50"/>
    </row>
    <row r="27">
      <c r="A27" s="263" t="s">
        <v>67</v>
      </c>
      <c r="B27" s="264" t="s">
        <v>68</v>
      </c>
      <c r="C27" s="264" t="s">
        <v>69</v>
      </c>
      <c r="D27" s="265" t="s">
        <v>70</v>
      </c>
      <c r="E27" s="50"/>
      <c r="G27" s="50"/>
      <c r="H27" s="50"/>
      <c r="I27" s="50"/>
      <c r="J27" s="50"/>
    </row>
    <row r="28">
      <c r="A28" s="263" t="s">
        <v>71</v>
      </c>
      <c r="B28" s="264" t="s">
        <v>72</v>
      </c>
      <c r="C28" s="264" t="s">
        <v>73</v>
      </c>
      <c r="D28" s="265" t="s">
        <v>74</v>
      </c>
      <c r="E28" s="50"/>
      <c r="G28" s="50"/>
      <c r="H28" s="50"/>
      <c r="I28" s="50"/>
      <c r="J28" s="50"/>
    </row>
    <row r="29">
      <c r="A29" s="263" t="s">
        <v>75</v>
      </c>
      <c r="B29" s="264" t="s">
        <v>76</v>
      </c>
      <c r="C29" s="266" t="s">
        <v>77</v>
      </c>
      <c r="D29" s="267" t="s">
        <v>78</v>
      </c>
      <c r="E29" s="50"/>
      <c r="G29" s="50"/>
      <c r="H29" s="50"/>
      <c r="I29" s="50"/>
      <c r="J29" s="50"/>
    </row>
    <row r="30">
      <c r="A30" s="263" t="s">
        <v>92</v>
      </c>
      <c r="B30" s="264" t="s">
        <v>93</v>
      </c>
      <c r="C30" s="266" t="s">
        <v>94</v>
      </c>
      <c r="D30" s="267" t="s">
        <v>95</v>
      </c>
      <c r="E30" s="50"/>
      <c r="G30" s="50"/>
      <c r="H30" s="50"/>
      <c r="I30" s="50"/>
      <c r="J30" s="50"/>
    </row>
    <row r="31">
      <c r="A31" s="263" t="s">
        <v>79</v>
      </c>
      <c r="B31" s="264">
        <v>1</v>
      </c>
      <c r="C31" s="266" t="s">
        <v>80</v>
      </c>
      <c r="D31" s="267" t="s">
        <v>81</v>
      </c>
      <c r="E31" s="50"/>
      <c r="G31" s="50"/>
      <c r="H31" s="50"/>
      <c r="I31" s="50"/>
      <c r="J31" s="50"/>
    </row>
    <row r="32" ht="21">
      <c r="A32" s="268" t="s">
        <v>82</v>
      </c>
      <c r="B32" s="269" t="s">
        <v>83</v>
      </c>
      <c r="C32" s="270" t="s">
        <v>84</v>
      </c>
      <c r="D32" s="320" t="s">
        <v>85</v>
      </c>
      <c r="E32" s="50"/>
      <c r="G32" s="50"/>
      <c r="H32" s="50"/>
      <c r="I32" s="50"/>
      <c r="J32" s="50"/>
    </row>
    <row r="33">
      <c r="A33" s="268" t="s">
        <v>86</v>
      </c>
      <c r="B33" s="269" t="s">
        <v>87</v>
      </c>
      <c r="C33" s="270" t="s">
        <v>88</v>
      </c>
      <c r="D33" s="320" t="s">
        <v>89</v>
      </c>
      <c r="E33" s="50"/>
      <c r="G33" s="50"/>
      <c r="H33" s="50"/>
      <c r="I33" s="50"/>
      <c r="J33" s="50"/>
    </row>
    <row r="34">
      <c r="A34" s="260" t="s">
        <v>97</v>
      </c>
      <c r="B34" s="283">
        <v>684</v>
      </c>
      <c r="C34" s="283">
        <v>1518</v>
      </c>
      <c r="D34" s="284">
        <v>2389</v>
      </c>
      <c r="E34" s="50"/>
      <c r="G34" s="50"/>
      <c r="H34" s="50"/>
      <c r="I34" s="50"/>
      <c r="J34" s="50"/>
    </row>
    <row r="35">
      <c r="A35" s="263" t="s">
        <v>67</v>
      </c>
      <c r="B35" s="264" t="s">
        <v>91</v>
      </c>
      <c r="C35" s="264" t="s">
        <v>69</v>
      </c>
      <c r="D35" s="265" t="s">
        <v>70</v>
      </c>
      <c r="E35" s="50"/>
      <c r="G35" s="50"/>
      <c r="H35" s="50"/>
      <c r="I35" s="50"/>
      <c r="J35" s="50"/>
    </row>
    <row r="36">
      <c r="A36" s="263" t="s">
        <v>71</v>
      </c>
      <c r="B36" s="264" t="s">
        <v>72</v>
      </c>
      <c r="C36" s="264" t="s">
        <v>73</v>
      </c>
      <c r="D36" s="265" t="s">
        <v>74</v>
      </c>
      <c r="E36" s="50"/>
      <c r="G36" s="50"/>
      <c r="H36" s="50"/>
      <c r="I36" s="50"/>
      <c r="J36" s="50"/>
    </row>
    <row r="37">
      <c r="A37" s="263" t="s">
        <v>75</v>
      </c>
      <c r="B37" s="264" t="s">
        <v>76</v>
      </c>
      <c r="C37" s="266" t="s">
        <v>77</v>
      </c>
      <c r="D37" s="267" t="s">
        <v>78</v>
      </c>
      <c r="E37" s="50"/>
      <c r="G37" s="50"/>
      <c r="H37" s="50"/>
      <c r="I37" s="50"/>
      <c r="J37" s="50"/>
    </row>
    <row r="38">
      <c r="A38" s="263" t="s">
        <v>92</v>
      </c>
      <c r="B38" s="264" t="s">
        <v>93</v>
      </c>
      <c r="C38" s="266" t="s">
        <v>94</v>
      </c>
      <c r="D38" s="267" t="s">
        <v>95</v>
      </c>
      <c r="E38" s="50"/>
      <c r="G38" s="50"/>
      <c r="H38" s="50"/>
      <c r="I38" s="50"/>
      <c r="J38" s="50"/>
    </row>
    <row r="39">
      <c r="A39" s="263" t="s">
        <v>79</v>
      </c>
      <c r="B39" s="264">
        <v>1</v>
      </c>
      <c r="C39" s="266" t="s">
        <v>80</v>
      </c>
      <c r="D39" s="267" t="s">
        <v>81</v>
      </c>
      <c r="E39" s="50"/>
      <c r="G39" s="50"/>
      <c r="H39" s="50"/>
      <c r="I39" s="50"/>
      <c r="J39" s="50"/>
    </row>
    <row r="40" ht="21">
      <c r="A40" s="268" t="s">
        <v>82</v>
      </c>
      <c r="B40" s="269" t="s">
        <v>83</v>
      </c>
      <c r="C40" s="270" t="s">
        <v>84</v>
      </c>
      <c r="D40" s="320" t="s">
        <v>85</v>
      </c>
      <c r="E40" s="50"/>
      <c r="G40" s="50"/>
      <c r="H40" s="50"/>
      <c r="I40" s="50"/>
      <c r="J40" s="50"/>
    </row>
    <row r="41">
      <c r="A41" s="268" t="s">
        <v>86</v>
      </c>
      <c r="B41" s="269" t="s">
        <v>87</v>
      </c>
      <c r="C41" s="270" t="s">
        <v>88</v>
      </c>
      <c r="D41" s="320" t="s">
        <v>89</v>
      </c>
      <c r="E41" s="50"/>
      <c r="G41" s="50"/>
      <c r="H41" s="50"/>
      <c r="I41" s="50"/>
      <c r="J41" s="50"/>
    </row>
    <row r="42">
      <c r="A42" s="272" t="s">
        <v>98</v>
      </c>
      <c r="B42" s="285">
        <v>847</v>
      </c>
      <c r="C42" s="285">
        <v>1855</v>
      </c>
      <c r="D42" s="286">
        <v>2743</v>
      </c>
      <c r="E42" s="50"/>
      <c r="G42" s="50"/>
      <c r="H42" s="50"/>
      <c r="I42" s="50"/>
      <c r="J42" s="50"/>
    </row>
    <row r="43">
      <c r="A43" s="275" t="s">
        <v>99</v>
      </c>
      <c r="B43" s="276" t="s">
        <v>91</v>
      </c>
      <c r="C43" s="276" t="s">
        <v>69</v>
      </c>
      <c r="D43" s="277" t="s">
        <v>70</v>
      </c>
      <c r="E43" s="50"/>
      <c r="G43" s="50"/>
      <c r="H43" s="50"/>
      <c r="I43" s="50"/>
      <c r="J43" s="50"/>
    </row>
    <row r="44">
      <c r="A44" s="275" t="s">
        <v>100</v>
      </c>
      <c r="B44" s="276" t="s">
        <v>101</v>
      </c>
      <c r="C44" s="276" t="s">
        <v>102</v>
      </c>
      <c r="D44" s="277" t="s">
        <v>103</v>
      </c>
      <c r="E44" s="50"/>
      <c r="G44" s="50"/>
      <c r="H44" s="50"/>
      <c r="I44" s="50"/>
      <c r="J44" s="50"/>
    </row>
    <row r="45">
      <c r="A45" s="275" t="s">
        <v>71</v>
      </c>
      <c r="B45" s="276" t="s">
        <v>104</v>
      </c>
      <c r="C45" s="276" t="s">
        <v>73</v>
      </c>
      <c r="D45" s="277" t="s">
        <v>74</v>
      </c>
      <c r="E45" s="50"/>
      <c r="G45" s="50"/>
      <c r="H45" s="50"/>
      <c r="I45" s="50"/>
      <c r="J45" s="50"/>
    </row>
    <row r="46">
      <c r="A46" s="275" t="s">
        <v>75</v>
      </c>
      <c r="B46" s="276" t="s">
        <v>76</v>
      </c>
      <c r="C46" s="276" t="s">
        <v>77</v>
      </c>
      <c r="D46" s="277" t="s">
        <v>78</v>
      </c>
      <c r="E46" s="50"/>
      <c r="G46" s="50"/>
      <c r="H46" s="50"/>
      <c r="I46" s="50"/>
      <c r="J46" s="50"/>
    </row>
    <row r="47">
      <c r="A47" s="275" t="s">
        <v>92</v>
      </c>
      <c r="B47" s="276" t="s">
        <v>93</v>
      </c>
      <c r="C47" s="278" t="s">
        <v>94</v>
      </c>
      <c r="D47" s="279" t="s">
        <v>95</v>
      </c>
      <c r="E47" s="50"/>
      <c r="G47" s="50"/>
      <c r="H47" s="50"/>
      <c r="I47" s="50"/>
      <c r="J47" s="50"/>
    </row>
    <row r="48">
      <c r="A48" s="275" t="s">
        <v>79</v>
      </c>
      <c r="B48" s="276">
        <v>1</v>
      </c>
      <c r="C48" s="276" t="s">
        <v>80</v>
      </c>
      <c r="D48" s="277" t="s">
        <v>81</v>
      </c>
      <c r="E48" s="50"/>
      <c r="G48" s="50"/>
      <c r="H48" s="50"/>
      <c r="I48" s="50"/>
      <c r="J48" s="50"/>
    </row>
    <row r="49">
      <c r="A49" s="280" t="s">
        <v>82</v>
      </c>
      <c r="B49" s="281">
        <v>1</v>
      </c>
      <c r="C49" s="281" t="s">
        <v>80</v>
      </c>
      <c r="D49" s="282" t="s">
        <v>105</v>
      </c>
      <c r="E49" s="50"/>
      <c r="G49" s="50"/>
      <c r="H49" s="50"/>
      <c r="I49" s="50"/>
      <c r="J49" s="50"/>
    </row>
    <row r="50">
      <c r="A50" s="260" t="s">
        <v>106</v>
      </c>
      <c r="B50" s="283">
        <v>1000</v>
      </c>
      <c r="C50" s="283">
        <v>3600</v>
      </c>
      <c r="D50" s="284">
        <v>6000</v>
      </c>
      <c r="E50" s="50"/>
      <c r="G50" s="50"/>
      <c r="H50" s="50"/>
      <c r="I50" s="50"/>
      <c r="J50" s="50"/>
    </row>
    <row r="51">
      <c r="A51" s="263" t="s">
        <v>107</v>
      </c>
      <c r="B51" s="264" t="s">
        <v>108</v>
      </c>
      <c r="C51" s="264" t="s">
        <v>70</v>
      </c>
      <c r="D51" s="265" t="s">
        <v>109</v>
      </c>
      <c r="E51" s="50"/>
      <c r="G51" s="50"/>
      <c r="H51" s="50"/>
      <c r="I51" s="50"/>
      <c r="J51" s="50"/>
    </row>
    <row r="52">
      <c r="A52" s="263" t="s">
        <v>71</v>
      </c>
      <c r="B52" s="264" t="s">
        <v>72</v>
      </c>
      <c r="C52" s="266" t="s">
        <v>73</v>
      </c>
      <c r="D52" s="267" t="s">
        <v>74</v>
      </c>
      <c r="E52" s="50"/>
      <c r="G52" s="50"/>
      <c r="H52" s="50"/>
      <c r="I52" s="50"/>
      <c r="J52" s="50"/>
    </row>
    <row r="53">
      <c r="A53" s="263" t="s">
        <v>75</v>
      </c>
      <c r="B53" s="264" t="s">
        <v>76</v>
      </c>
      <c r="C53" s="266" t="s">
        <v>77</v>
      </c>
      <c r="D53" s="267" t="s">
        <v>78</v>
      </c>
      <c r="E53" s="50"/>
      <c r="G53" s="50"/>
      <c r="H53" s="50"/>
      <c r="I53" s="50"/>
      <c r="J53" s="50"/>
    </row>
    <row r="54">
      <c r="A54" s="263" t="s">
        <v>92</v>
      </c>
      <c r="B54" s="264" t="s">
        <v>93</v>
      </c>
      <c r="C54" s="266" t="s">
        <v>94</v>
      </c>
      <c r="D54" s="267" t="s">
        <v>95</v>
      </c>
      <c r="E54" s="50"/>
      <c r="G54" s="50"/>
      <c r="H54" s="50"/>
      <c r="I54" s="50"/>
      <c r="J54" s="50"/>
    </row>
    <row r="55">
      <c r="A55" s="263" t="s">
        <v>79</v>
      </c>
      <c r="B55" s="264">
        <v>1</v>
      </c>
      <c r="C55" s="266" t="s">
        <v>80</v>
      </c>
      <c r="D55" s="267" t="s">
        <v>81</v>
      </c>
      <c r="E55" s="50"/>
      <c r="G55" s="50"/>
      <c r="H55" s="50"/>
      <c r="I55" s="50"/>
      <c r="J55" s="50"/>
    </row>
    <row r="56">
      <c r="A56" s="268" t="s">
        <v>82</v>
      </c>
      <c r="B56" s="269">
        <v>1</v>
      </c>
      <c r="C56" s="270" t="s">
        <v>80</v>
      </c>
      <c r="D56" s="271" t="s">
        <v>105</v>
      </c>
      <c r="E56" s="50"/>
      <c r="G56" s="50"/>
      <c r="H56" s="50"/>
      <c r="I56" s="50"/>
      <c r="J56" s="50"/>
    </row>
    <row r="57">
      <c r="A57" s="272" t="s">
        <v>110</v>
      </c>
      <c r="B57" s="285">
        <v>887</v>
      </c>
      <c r="C57" s="285">
        <v>1518</v>
      </c>
      <c r="D57" s="286">
        <v>2165</v>
      </c>
      <c r="E57" s="50"/>
      <c r="G57" s="50"/>
      <c r="H57" s="50"/>
      <c r="I57" s="50"/>
      <c r="J57" s="50"/>
    </row>
    <row r="58">
      <c r="A58" s="275" t="s">
        <v>107</v>
      </c>
      <c r="B58" s="276" t="s">
        <v>108</v>
      </c>
      <c r="C58" s="276" t="s">
        <v>70</v>
      </c>
      <c r="D58" s="277" t="s">
        <v>109</v>
      </c>
      <c r="E58" s="50"/>
      <c r="G58" s="50"/>
      <c r="H58" s="50"/>
      <c r="I58" s="50"/>
      <c r="J58" s="50"/>
    </row>
    <row r="59">
      <c r="A59" s="275" t="s">
        <v>71</v>
      </c>
      <c r="B59" s="276" t="s">
        <v>72</v>
      </c>
      <c r="C59" s="276" t="s">
        <v>73</v>
      </c>
      <c r="D59" s="277" t="s">
        <v>74</v>
      </c>
      <c r="E59" s="50"/>
      <c r="G59" s="50"/>
      <c r="H59" s="50"/>
      <c r="I59" s="50"/>
      <c r="J59" s="50"/>
    </row>
    <row r="60">
      <c r="A60" s="275" t="s">
        <v>75</v>
      </c>
      <c r="B60" s="276" t="s">
        <v>76</v>
      </c>
      <c r="C60" s="276" t="s">
        <v>77</v>
      </c>
      <c r="D60" s="277" t="s">
        <v>78</v>
      </c>
      <c r="E60" s="50"/>
      <c r="G60" s="50"/>
      <c r="H60" s="50"/>
      <c r="I60" s="50"/>
      <c r="J60" s="50"/>
    </row>
    <row r="61">
      <c r="A61" s="275" t="s">
        <v>92</v>
      </c>
      <c r="B61" s="276" t="s">
        <v>93</v>
      </c>
      <c r="C61" s="278" t="s">
        <v>94</v>
      </c>
      <c r="D61" s="279" t="s">
        <v>95</v>
      </c>
      <c r="E61" s="50"/>
      <c r="G61" s="50"/>
      <c r="H61" s="50"/>
      <c r="I61" s="50"/>
      <c r="J61" s="50"/>
    </row>
    <row r="62">
      <c r="A62" s="275" t="s">
        <v>79</v>
      </c>
      <c r="B62" s="276">
        <v>1</v>
      </c>
      <c r="C62" s="276" t="s">
        <v>80</v>
      </c>
      <c r="D62" s="277" t="s">
        <v>81</v>
      </c>
      <c r="E62" s="50"/>
      <c r="G62" s="50"/>
      <c r="H62" s="50"/>
      <c r="I62" s="50"/>
      <c r="J62" s="50"/>
    </row>
    <row r="63">
      <c r="A63" s="280" t="s">
        <v>82</v>
      </c>
      <c r="B63" s="281">
        <v>1</v>
      </c>
      <c r="C63" s="281" t="s">
        <v>80</v>
      </c>
      <c r="D63" s="282" t="s">
        <v>105</v>
      </c>
      <c r="E63" s="50"/>
      <c r="G63" s="50"/>
      <c r="H63" s="50"/>
      <c r="I63" s="50"/>
      <c r="J63" s="50"/>
    </row>
    <row r="64">
      <c r="A64" s="287" t="s">
        <v>111</v>
      </c>
      <c r="B64" s="288"/>
      <c r="C64" s="288"/>
      <c r="D64" s="289"/>
      <c r="E64" s="50"/>
      <c r="G64" s="50"/>
      <c r="H64" s="50"/>
      <c r="I64" s="50"/>
      <c r="J64" s="50"/>
    </row>
    <row r="65">
      <c r="A65" s="260" t="s">
        <v>112</v>
      </c>
      <c r="B65" s="261">
        <v>200</v>
      </c>
      <c r="C65" s="261">
        <v>250</v>
      </c>
      <c r="D65" s="262">
        <v>300</v>
      </c>
      <c r="E65" s="50"/>
      <c r="G65" s="50"/>
      <c r="H65" s="50"/>
      <c r="I65" s="50"/>
      <c r="J65" s="50"/>
    </row>
    <row r="66" ht="42">
      <c r="A66" s="263" t="s">
        <v>99</v>
      </c>
      <c r="B66" s="264" t="s">
        <v>113</v>
      </c>
      <c r="C66" s="319" t="s">
        <v>114</v>
      </c>
      <c r="D66" s="319" t="s">
        <v>115</v>
      </c>
      <c r="E66" s="50"/>
      <c r="G66" s="50"/>
      <c r="H66" s="50"/>
      <c r="I66" s="50"/>
      <c r="J66" s="50"/>
    </row>
    <row r="67">
      <c r="A67" s="263" t="s">
        <v>71</v>
      </c>
      <c r="B67" s="264" t="s">
        <v>72</v>
      </c>
      <c r="C67" s="266" t="s">
        <v>73</v>
      </c>
      <c r="D67" s="267" t="s">
        <v>74</v>
      </c>
      <c r="E67" s="50"/>
      <c r="G67" s="50"/>
      <c r="H67" s="50"/>
      <c r="I67" s="50"/>
      <c r="J67" s="50"/>
    </row>
    <row r="68">
      <c r="A68" s="263" t="s">
        <v>75</v>
      </c>
      <c r="B68" s="264" t="s">
        <v>76</v>
      </c>
      <c r="C68" s="266" t="s">
        <v>77</v>
      </c>
      <c r="D68" s="267" t="s">
        <v>78</v>
      </c>
      <c r="E68" s="50"/>
      <c r="G68" s="50"/>
      <c r="H68" s="50"/>
      <c r="I68" s="50"/>
      <c r="J68" s="50"/>
    </row>
    <row r="69">
      <c r="A69" s="263" t="s">
        <v>79</v>
      </c>
      <c r="B69" s="264">
        <v>1</v>
      </c>
      <c r="C69" s="266" t="s">
        <v>80</v>
      </c>
      <c r="D69" s="267" t="s">
        <v>81</v>
      </c>
      <c r="E69" s="50"/>
      <c r="G69" s="50"/>
      <c r="H69" s="50"/>
      <c r="I69" s="50"/>
      <c r="J69" s="50"/>
    </row>
    <row r="70">
      <c r="A70" s="268" t="s">
        <v>82</v>
      </c>
      <c r="B70" s="269">
        <v>1</v>
      </c>
      <c r="C70" s="270" t="s">
        <v>80</v>
      </c>
      <c r="D70" s="271" t="s">
        <v>105</v>
      </c>
      <c r="E70" s="50"/>
      <c r="G70" s="50"/>
      <c r="H70" s="50"/>
      <c r="I70" s="50"/>
      <c r="J70" s="50"/>
    </row>
    <row r="71">
      <c r="A71" s="272" t="s">
        <v>116</v>
      </c>
      <c r="B71" s="285">
        <v>330</v>
      </c>
      <c r="C71" s="285" t="e">
        <f>#REF!</f>
        <v>#REF!</v>
      </c>
      <c r="D71" s="286" t="e">
        <f>#REF!</f>
        <v>#REF!</v>
      </c>
      <c r="E71" s="50"/>
      <c r="G71" s="50"/>
      <c r="H71" s="50"/>
      <c r="I71" s="50"/>
      <c r="J71" s="50"/>
    </row>
    <row r="72">
      <c r="A72" s="275" t="s">
        <v>107</v>
      </c>
      <c r="B72" s="276" t="s">
        <v>117</v>
      </c>
      <c r="C72" s="276" t="s">
        <v>118</v>
      </c>
      <c r="D72" s="277" t="s">
        <v>119</v>
      </c>
      <c r="E72" s="50"/>
      <c r="G72" s="50"/>
      <c r="H72" s="50"/>
      <c r="I72" s="50"/>
      <c r="J72" s="50"/>
    </row>
    <row r="73">
      <c r="A73" s="275" t="s">
        <v>71</v>
      </c>
      <c r="B73" s="276" t="s">
        <v>72</v>
      </c>
      <c r="C73" s="276" t="s">
        <v>73</v>
      </c>
      <c r="D73" s="277" t="s">
        <v>74</v>
      </c>
      <c r="E73" s="50"/>
      <c r="G73" s="50"/>
      <c r="H73" s="50"/>
      <c r="I73" s="50"/>
      <c r="J73" s="50"/>
    </row>
    <row r="74">
      <c r="A74" s="275" t="s">
        <v>75</v>
      </c>
      <c r="B74" s="276" t="s">
        <v>76</v>
      </c>
      <c r="C74" s="276" t="s">
        <v>77</v>
      </c>
      <c r="D74" s="277" t="s">
        <v>78</v>
      </c>
      <c r="E74" s="50"/>
      <c r="G74" s="50"/>
      <c r="H74" s="50"/>
      <c r="I74" s="50"/>
      <c r="J74" s="50"/>
    </row>
    <row r="75">
      <c r="A75" s="275" t="s">
        <v>79</v>
      </c>
      <c r="B75" s="276">
        <v>1</v>
      </c>
      <c r="C75" s="276" t="s">
        <v>80</v>
      </c>
      <c r="D75" s="277" t="s">
        <v>81</v>
      </c>
      <c r="E75" s="50"/>
      <c r="G75" s="50"/>
      <c r="H75" s="50"/>
      <c r="I75" s="50"/>
      <c r="J75" s="50"/>
    </row>
    <row r="76">
      <c r="A76" s="280" t="s">
        <v>82</v>
      </c>
      <c r="B76" s="281">
        <v>1</v>
      </c>
      <c r="C76" s="281" t="s">
        <v>80</v>
      </c>
      <c r="D76" s="282" t="s">
        <v>105</v>
      </c>
      <c r="E76" s="50"/>
      <c r="G76" s="50"/>
      <c r="H76" s="50"/>
      <c r="I76" s="50"/>
      <c r="J76" s="50"/>
    </row>
    <row r="77">
      <c r="A77" s="260" t="s">
        <v>120</v>
      </c>
      <c r="B77" s="283" t="e">
        <f>#REF!</f>
        <v>#REF!</v>
      </c>
      <c r="C77" s="283" t="e">
        <f>#REF!</f>
        <v>#REF!</v>
      </c>
      <c r="D77" s="284" t="e">
        <f>#REF!</f>
        <v>#REF!</v>
      </c>
      <c r="E77" s="50"/>
      <c r="G77" s="50"/>
      <c r="H77" s="50"/>
      <c r="I77" s="50"/>
      <c r="J77" s="50"/>
    </row>
    <row r="78">
      <c r="A78" s="263" t="s">
        <v>107</v>
      </c>
      <c r="B78" s="264" t="s">
        <v>117</v>
      </c>
      <c r="C78" s="264" t="s">
        <v>118</v>
      </c>
      <c r="D78" s="265" t="s">
        <v>119</v>
      </c>
      <c r="E78" s="50"/>
      <c r="G78" s="50"/>
      <c r="H78" s="50"/>
      <c r="I78" s="50"/>
      <c r="J78" s="50"/>
    </row>
    <row r="79">
      <c r="A79" s="263" t="s">
        <v>71</v>
      </c>
      <c r="B79" s="264" t="s">
        <v>72</v>
      </c>
      <c r="C79" s="266" t="s">
        <v>73</v>
      </c>
      <c r="D79" s="267" t="s">
        <v>74</v>
      </c>
      <c r="E79" s="50"/>
      <c r="G79" s="50"/>
      <c r="H79" s="50"/>
      <c r="I79" s="50"/>
      <c r="J79" s="50"/>
    </row>
    <row r="80">
      <c r="A80" s="263" t="s">
        <v>75</v>
      </c>
      <c r="B80" s="264" t="s">
        <v>76</v>
      </c>
      <c r="C80" s="266" t="s">
        <v>77</v>
      </c>
      <c r="D80" s="267" t="s">
        <v>78</v>
      </c>
      <c r="E80" s="50"/>
      <c r="G80" s="50"/>
      <c r="H80" s="50"/>
      <c r="I80" s="50"/>
      <c r="J80" s="50"/>
    </row>
    <row r="81">
      <c r="A81" s="263" t="s">
        <v>79</v>
      </c>
      <c r="B81" s="264">
        <v>1</v>
      </c>
      <c r="C81" s="266" t="s">
        <v>80</v>
      </c>
      <c r="D81" s="267" t="s">
        <v>81</v>
      </c>
      <c r="E81" s="50"/>
      <c r="G81" s="50"/>
      <c r="H81" s="50"/>
      <c r="I81" s="50"/>
      <c r="J81" s="50"/>
    </row>
    <row r="82">
      <c r="A82" s="268" t="s">
        <v>82</v>
      </c>
      <c r="B82" s="269">
        <v>1</v>
      </c>
      <c r="C82" s="270" t="s">
        <v>80</v>
      </c>
      <c r="D82" s="271" t="s">
        <v>105</v>
      </c>
      <c r="E82" s="50"/>
      <c r="G82" s="50"/>
      <c r="H82" s="50"/>
      <c r="I82" s="50"/>
      <c r="J82" s="50"/>
    </row>
    <row r="83">
      <c r="A83" s="272" t="s">
        <v>121</v>
      </c>
      <c r="B83" s="285"/>
      <c r="C83" s="285"/>
      <c r="D83" s="286"/>
      <c r="E83" s="50"/>
      <c r="G83" s="50"/>
      <c r="H83" s="50"/>
      <c r="I83" s="50"/>
      <c r="J83" s="50"/>
    </row>
    <row r="84">
      <c r="A84" s="303" t="s">
        <v>122</v>
      </c>
      <c r="B84" s="304" t="s">
        <v>123</v>
      </c>
      <c r="C84" s="305" t="s">
        <v>124</v>
      </c>
      <c r="D84" s="306" t="s">
        <v>125</v>
      </c>
      <c r="E84" s="50"/>
      <c r="G84" s="50"/>
      <c r="H84" s="50"/>
      <c r="I84" s="50"/>
      <c r="J84" s="50"/>
    </row>
    <row r="85">
      <c r="A85" s="303" t="s">
        <v>71</v>
      </c>
      <c r="B85" s="304" t="s">
        <v>126</v>
      </c>
      <c r="C85" s="305" t="s">
        <v>73</v>
      </c>
      <c r="D85" s="306" t="s">
        <v>74</v>
      </c>
      <c r="E85" s="50"/>
      <c r="G85" s="50"/>
      <c r="H85" s="50"/>
      <c r="I85" s="50"/>
      <c r="J85" s="50"/>
    </row>
    <row r="86">
      <c r="A86" s="303" t="s">
        <v>75</v>
      </c>
      <c r="B86" s="304" t="s">
        <v>76</v>
      </c>
      <c r="C86" s="305" t="s">
        <v>77</v>
      </c>
      <c r="D86" s="306" t="s">
        <v>78</v>
      </c>
      <c r="E86" s="50"/>
      <c r="G86" s="50"/>
      <c r="H86" s="50"/>
      <c r="I86" s="50"/>
      <c r="J86" s="50"/>
    </row>
    <row r="87">
      <c r="A87" s="303" t="s">
        <v>79</v>
      </c>
      <c r="B87" s="304">
        <v>1</v>
      </c>
      <c r="C87" s="305" t="s">
        <v>80</v>
      </c>
      <c r="D87" s="306" t="s">
        <v>81</v>
      </c>
      <c r="E87" s="50"/>
      <c r="G87" s="50"/>
      <c r="H87" s="50"/>
      <c r="I87" s="50"/>
      <c r="J87" s="50"/>
    </row>
    <row r="88">
      <c r="A88" s="303" t="s">
        <v>82</v>
      </c>
      <c r="B88" s="304">
        <v>1</v>
      </c>
      <c r="C88" s="305" t="s">
        <v>80</v>
      </c>
      <c r="D88" s="306" t="s">
        <v>105</v>
      </c>
      <c r="E88" s="50"/>
      <c r="G88" s="50"/>
      <c r="H88" s="50"/>
      <c r="I88" s="50"/>
      <c r="J88" s="50"/>
    </row>
    <row r="89">
      <c r="A89" s="303" t="s">
        <v>92</v>
      </c>
      <c r="B89" s="304" t="s">
        <v>93</v>
      </c>
      <c r="C89" s="305" t="s">
        <v>94</v>
      </c>
      <c r="D89" s="306" t="s">
        <v>95</v>
      </c>
      <c r="E89" s="50"/>
      <c r="G89" s="50"/>
      <c r="H89" s="50"/>
      <c r="I89" s="50"/>
      <c r="J89" s="50"/>
    </row>
    <row r="90">
      <c r="A90" s="272" t="s">
        <v>127</v>
      </c>
      <c r="B90" s="285"/>
      <c r="C90" s="285"/>
      <c r="D90" s="286"/>
      <c r="E90" s="50"/>
      <c r="G90" s="50"/>
      <c r="H90" s="50"/>
      <c r="I90" s="50"/>
      <c r="J90" s="50"/>
    </row>
    <row r="91">
      <c r="A91" s="303" t="s">
        <v>128</v>
      </c>
      <c r="B91" s="304" t="s">
        <v>123</v>
      </c>
      <c r="C91" s="305" t="s">
        <v>124</v>
      </c>
      <c r="D91" s="306" t="s">
        <v>125</v>
      </c>
      <c r="E91" s="50"/>
      <c r="G91" s="50"/>
      <c r="H91" s="50"/>
      <c r="I91" s="50"/>
      <c r="J91" s="50"/>
    </row>
    <row r="92">
      <c r="A92" s="303" t="s">
        <v>129</v>
      </c>
      <c r="B92" s="304" t="s">
        <v>130</v>
      </c>
      <c r="C92" s="305" t="s">
        <v>131</v>
      </c>
      <c r="D92" s="306" t="s">
        <v>132</v>
      </c>
      <c r="E92" s="50"/>
      <c r="G92" s="50"/>
      <c r="H92" s="50"/>
      <c r="I92" s="50"/>
      <c r="J92" s="50"/>
    </row>
    <row r="93">
      <c r="A93" s="303" t="s">
        <v>133</v>
      </c>
      <c r="B93" s="304" t="s">
        <v>126</v>
      </c>
      <c r="C93" s="305" t="s">
        <v>73</v>
      </c>
      <c r="D93" s="306" t="s">
        <v>74</v>
      </c>
      <c r="E93" s="50"/>
      <c r="G93" s="50"/>
      <c r="H93" s="50"/>
      <c r="I93" s="50"/>
      <c r="J93" s="50"/>
    </row>
    <row r="94">
      <c r="A94" s="303" t="s">
        <v>134</v>
      </c>
      <c r="B94" s="304">
        <v>1</v>
      </c>
      <c r="C94" s="305" t="s">
        <v>80</v>
      </c>
      <c r="D94" s="306" t="s">
        <v>81</v>
      </c>
      <c r="E94" s="50"/>
      <c r="G94" s="50"/>
      <c r="H94" s="50"/>
      <c r="I94" s="50"/>
      <c r="J94" s="50"/>
    </row>
    <row r="95">
      <c r="A95" s="303" t="s">
        <v>92</v>
      </c>
      <c r="B95" s="304" t="s">
        <v>93</v>
      </c>
      <c r="C95" s="305" t="s">
        <v>94</v>
      </c>
      <c r="D95" s="306" t="s">
        <v>95</v>
      </c>
      <c r="E95" s="50"/>
      <c r="G95" s="50"/>
      <c r="H95" s="50"/>
      <c r="I95" s="50"/>
      <c r="J95" s="50"/>
    </row>
    <row r="96">
      <c r="A96" s="303" t="s">
        <v>135</v>
      </c>
      <c r="B96" s="304">
        <v>1</v>
      </c>
      <c r="C96" s="305" t="s">
        <v>80</v>
      </c>
      <c r="D96" s="306" t="s">
        <v>81</v>
      </c>
      <c r="E96" s="50"/>
      <c r="G96" s="50"/>
      <c r="H96" s="50"/>
      <c r="I96" s="50"/>
      <c r="J96" s="50"/>
    </row>
    <row r="97">
      <c r="A97" s="316" t="s">
        <v>82</v>
      </c>
      <c r="B97" s="264">
        <v>1</v>
      </c>
      <c r="C97" s="266" t="s">
        <v>80</v>
      </c>
      <c r="D97" s="266" t="s">
        <v>105</v>
      </c>
      <c r="E97" s="50"/>
      <c r="G97" s="50"/>
      <c r="H97" s="50"/>
      <c r="I97" s="50"/>
      <c r="J97" s="50"/>
    </row>
    <row r="98">
      <c r="A98" s="313" t="s">
        <v>136</v>
      </c>
      <c r="B98" s="314"/>
      <c r="C98" s="314"/>
      <c r="D98" s="315"/>
      <c r="E98" s="50"/>
      <c r="G98" s="50"/>
      <c r="H98" s="50"/>
      <c r="I98" s="50"/>
      <c r="J98" s="50"/>
    </row>
    <row r="99">
      <c r="A99" s="303" t="s">
        <v>128</v>
      </c>
      <c r="B99" s="304" t="s">
        <v>123</v>
      </c>
      <c r="C99" s="305" t="s">
        <v>124</v>
      </c>
      <c r="D99" s="306" t="s">
        <v>125</v>
      </c>
      <c r="E99" s="50"/>
      <c r="G99" s="50"/>
      <c r="H99" s="50"/>
      <c r="I99" s="50"/>
      <c r="J99" s="50"/>
    </row>
    <row r="100">
      <c r="A100" s="303" t="s">
        <v>133</v>
      </c>
      <c r="B100" s="304" t="s">
        <v>126</v>
      </c>
      <c r="C100" s="305" t="s">
        <v>73</v>
      </c>
      <c r="D100" s="306" t="s">
        <v>74</v>
      </c>
      <c r="E100" s="50"/>
      <c r="G100" s="50"/>
      <c r="H100" s="50"/>
      <c r="I100" s="50"/>
      <c r="J100" s="50"/>
    </row>
    <row r="101">
      <c r="A101" s="303" t="s">
        <v>134</v>
      </c>
      <c r="B101" s="304">
        <v>1</v>
      </c>
      <c r="C101" s="305" t="s">
        <v>80</v>
      </c>
      <c r="D101" s="306" t="s">
        <v>81</v>
      </c>
      <c r="E101" s="50"/>
      <c r="G101" s="50"/>
      <c r="H101" s="50"/>
      <c r="I101" s="50"/>
      <c r="J101" s="50"/>
    </row>
    <row r="102">
      <c r="A102" s="303" t="s">
        <v>92</v>
      </c>
      <c r="B102" s="304" t="s">
        <v>93</v>
      </c>
      <c r="C102" s="305" t="s">
        <v>94</v>
      </c>
      <c r="D102" s="306" t="s">
        <v>95</v>
      </c>
      <c r="E102" s="50"/>
      <c r="G102" s="50"/>
      <c r="H102" s="50"/>
      <c r="I102" s="50"/>
      <c r="J102" s="50"/>
    </row>
    <row r="103">
      <c r="A103" s="307" t="s">
        <v>135</v>
      </c>
      <c r="B103" s="304">
        <v>1</v>
      </c>
      <c r="C103" s="305" t="s">
        <v>80</v>
      </c>
      <c r="D103" s="306" t="s">
        <v>81</v>
      </c>
      <c r="E103" s="50"/>
      <c r="G103" s="50"/>
      <c r="H103" s="50"/>
      <c r="I103" s="50"/>
      <c r="J103" s="50"/>
    </row>
    <row r="104">
      <c r="A104" s="307" t="s">
        <v>82</v>
      </c>
      <c r="B104" s="264">
        <v>1</v>
      </c>
      <c r="C104" s="266" t="s">
        <v>80</v>
      </c>
      <c r="D104" s="266" t="s">
        <v>105</v>
      </c>
      <c r="E104" s="50"/>
      <c r="G104" s="50"/>
      <c r="H104" s="50"/>
      <c r="I104" s="50"/>
      <c r="J104" s="50"/>
    </row>
    <row r="105">
      <c r="A105" s="290" t="s">
        <v>137</v>
      </c>
      <c r="B105" s="291"/>
      <c r="C105" s="291"/>
      <c r="D105" s="292"/>
      <c r="E105" s="50"/>
      <c r="G105" s="50"/>
      <c r="H105" s="50"/>
      <c r="I105" s="50"/>
      <c r="J105" s="50"/>
    </row>
    <row r="106">
      <c r="A106" s="272" t="s">
        <v>138</v>
      </c>
      <c r="B106" s="293">
        <v>130</v>
      </c>
      <c r="C106" s="293">
        <v>265</v>
      </c>
      <c r="D106" s="294">
        <v>519</v>
      </c>
      <c r="E106" s="50"/>
      <c r="G106" s="50"/>
      <c r="H106" s="50"/>
      <c r="I106" s="50"/>
      <c r="J106" s="50"/>
    </row>
    <row r="107">
      <c r="A107" s="275" t="s">
        <v>71</v>
      </c>
      <c r="B107" s="276" t="s">
        <v>72</v>
      </c>
      <c r="C107" s="276" t="s">
        <v>73</v>
      </c>
      <c r="D107" s="277" t="s">
        <v>74</v>
      </c>
      <c r="E107" s="50"/>
      <c r="G107" s="50"/>
      <c r="H107" s="50"/>
      <c r="I107" s="50"/>
      <c r="J107" s="50"/>
    </row>
    <row r="108">
      <c r="A108" s="280" t="s">
        <v>139</v>
      </c>
      <c r="B108" s="281" t="s">
        <v>140</v>
      </c>
      <c r="C108" s="281" t="s">
        <v>141</v>
      </c>
      <c r="D108" s="282" t="s">
        <v>142</v>
      </c>
      <c r="E108" s="50"/>
      <c r="G108" s="50"/>
      <c r="H108" s="50"/>
      <c r="I108" s="50"/>
      <c r="J108" s="50"/>
    </row>
    <row r="109">
      <c r="A109" s="290" t="s">
        <v>143</v>
      </c>
      <c r="B109" s="291"/>
      <c r="C109" s="291"/>
      <c r="D109" s="292"/>
      <c r="E109" s="50"/>
      <c r="G109" s="50"/>
      <c r="H109" s="50"/>
      <c r="I109" s="50"/>
      <c r="J109" s="50"/>
    </row>
    <row r="110">
      <c r="A110" s="260" t="s">
        <v>144</v>
      </c>
      <c r="B110" s="261">
        <v>100</v>
      </c>
      <c r="C110" s="261">
        <v>125</v>
      </c>
      <c r="D110" s="262">
        <v>175</v>
      </c>
      <c r="E110" s="50"/>
      <c r="G110" s="50"/>
      <c r="H110" s="50"/>
      <c r="I110" s="50"/>
      <c r="J110" s="50"/>
    </row>
    <row r="111">
      <c r="A111" s="263" t="s">
        <v>71</v>
      </c>
      <c r="B111" s="264" t="s">
        <v>72</v>
      </c>
      <c r="C111" s="266" t="s">
        <v>73</v>
      </c>
      <c r="D111" s="267" t="s">
        <v>74</v>
      </c>
      <c r="E111" s="50"/>
      <c r="G111" s="50"/>
      <c r="H111" s="50"/>
      <c r="I111" s="50"/>
      <c r="J111" s="50"/>
    </row>
    <row r="112">
      <c r="A112" s="263" t="s">
        <v>75</v>
      </c>
      <c r="B112" s="264" t="s">
        <v>76</v>
      </c>
      <c r="C112" s="266" t="s">
        <v>77</v>
      </c>
      <c r="D112" s="267" t="s">
        <v>78</v>
      </c>
      <c r="E112" s="50"/>
      <c r="G112" s="50"/>
      <c r="H112" s="50"/>
      <c r="I112" s="50"/>
      <c r="J112" s="50"/>
    </row>
    <row r="113">
      <c r="A113" s="263" t="s">
        <v>135</v>
      </c>
      <c r="B113" s="264">
        <v>1</v>
      </c>
      <c r="C113" s="266" t="s">
        <v>80</v>
      </c>
      <c r="D113" s="267" t="s">
        <v>81</v>
      </c>
      <c r="E113" s="50"/>
      <c r="G113" s="50"/>
      <c r="H113" s="50"/>
      <c r="I113" s="50"/>
      <c r="J113" s="50"/>
    </row>
    <row r="114">
      <c r="A114" s="295" t="s">
        <v>82</v>
      </c>
      <c r="B114" s="296" t="s">
        <v>140</v>
      </c>
      <c r="C114" s="297" t="s">
        <v>141</v>
      </c>
      <c r="D114" s="298" t="s">
        <v>142</v>
      </c>
      <c r="E114" s="50"/>
      <c r="G114" s="50"/>
      <c r="H114" s="50"/>
      <c r="I114" s="50"/>
      <c r="J114" s="50"/>
    </row>
    <row r="115">
      <c r="A115" s="290" t="s">
        <v>145</v>
      </c>
      <c r="B115" s="291"/>
      <c r="C115" s="291"/>
      <c r="D115" s="292"/>
      <c r="E115" s="50"/>
      <c r="G115" s="50"/>
      <c r="H115" s="50"/>
      <c r="I115" s="50"/>
      <c r="J115" s="50"/>
    </row>
    <row r="116">
      <c r="A116" s="272" t="s">
        <v>146</v>
      </c>
      <c r="B116" s="293">
        <v>207</v>
      </c>
      <c r="C116" s="293">
        <v>348</v>
      </c>
      <c r="D116" s="294">
        <v>519</v>
      </c>
      <c r="E116" s="50"/>
      <c r="G116" s="50"/>
      <c r="H116" s="50"/>
      <c r="I116" s="50"/>
      <c r="J116" s="50"/>
    </row>
    <row r="117">
      <c r="A117" s="275" t="s">
        <v>75</v>
      </c>
      <c r="B117" s="276" t="s">
        <v>76</v>
      </c>
      <c r="C117" s="276" t="s">
        <v>77</v>
      </c>
      <c r="D117" s="277" t="s">
        <v>78</v>
      </c>
      <c r="E117" s="50"/>
      <c r="G117" s="50"/>
      <c r="H117" s="50"/>
      <c r="I117" s="50"/>
      <c r="J117" s="50"/>
    </row>
    <row r="118">
      <c r="A118" s="275" t="s">
        <v>79</v>
      </c>
      <c r="B118" s="276">
        <v>1</v>
      </c>
      <c r="C118" s="276" t="s">
        <v>80</v>
      </c>
      <c r="D118" s="277" t="s">
        <v>81</v>
      </c>
      <c r="E118" s="50"/>
      <c r="G118" s="50"/>
      <c r="H118" s="50"/>
      <c r="I118" s="50"/>
      <c r="J118" s="50"/>
    </row>
    <row r="119">
      <c r="A119" s="280" t="s">
        <v>82</v>
      </c>
      <c r="B119" s="281">
        <v>1</v>
      </c>
      <c r="C119" s="281" t="s">
        <v>80</v>
      </c>
      <c r="D119" s="282" t="s">
        <v>105</v>
      </c>
      <c r="E119" s="50"/>
      <c r="G119" s="50"/>
      <c r="H119" s="50"/>
      <c r="I119" s="50"/>
      <c r="J119" s="50"/>
    </row>
    <row r="120">
      <c r="A120" s="290" t="s">
        <v>147</v>
      </c>
      <c r="B120" s="291"/>
      <c r="C120" s="291"/>
      <c r="D120" s="292"/>
      <c r="E120" s="50"/>
      <c r="G120" s="50"/>
      <c r="H120" s="50"/>
      <c r="I120" s="50"/>
      <c r="J120" s="50"/>
    </row>
    <row r="121">
      <c r="A121" s="260" t="s">
        <v>148</v>
      </c>
      <c r="B121" s="283">
        <v>115</v>
      </c>
      <c r="C121" s="283">
        <v>145</v>
      </c>
      <c r="D121" s="284">
        <v>178</v>
      </c>
      <c r="E121" s="50"/>
      <c r="G121" s="50"/>
      <c r="H121" s="50"/>
      <c r="I121" s="50"/>
      <c r="J121" s="50"/>
    </row>
    <row r="122">
      <c r="A122" s="263" t="s">
        <v>149</v>
      </c>
      <c r="B122" s="264" t="s">
        <v>150</v>
      </c>
      <c r="C122" s="264" t="s">
        <v>151</v>
      </c>
      <c r="D122" s="265" t="s">
        <v>152</v>
      </c>
      <c r="E122" s="50"/>
      <c r="G122" s="50"/>
      <c r="H122" s="50"/>
      <c r="I122" s="50"/>
      <c r="J122" s="50"/>
    </row>
    <row r="123">
      <c r="A123" s="263" t="s">
        <v>153</v>
      </c>
      <c r="B123" s="264" t="s">
        <v>87</v>
      </c>
      <c r="C123" s="264" t="s">
        <v>154</v>
      </c>
      <c r="D123" s="265" t="s">
        <v>155</v>
      </c>
      <c r="E123" s="50"/>
      <c r="G123" s="50"/>
      <c r="H123" s="50"/>
      <c r="I123" s="50"/>
      <c r="J123" s="50"/>
    </row>
    <row r="124">
      <c r="A124" s="268" t="s">
        <v>156</v>
      </c>
      <c r="B124" s="269" t="s">
        <v>157</v>
      </c>
      <c r="C124" s="269" t="s">
        <v>158</v>
      </c>
      <c r="D124" s="299" t="s">
        <v>159</v>
      </c>
      <c r="E124" s="50"/>
      <c r="G124" s="50"/>
      <c r="H124" s="50"/>
      <c r="I124" s="50"/>
      <c r="J124" s="50"/>
    </row>
    <row r="125">
      <c r="A125" s="300" t="s">
        <v>160</v>
      </c>
      <c r="B125" s="285">
        <v>144</v>
      </c>
      <c r="C125" s="285">
        <v>233</v>
      </c>
      <c r="D125" s="286">
        <v>296</v>
      </c>
      <c r="E125" s="50"/>
      <c r="G125" s="50"/>
      <c r="H125" s="50"/>
      <c r="I125" s="50"/>
      <c r="J125" s="50"/>
    </row>
    <row r="126">
      <c r="A126" s="275" t="s">
        <v>161</v>
      </c>
      <c r="B126" s="276" t="s">
        <v>150</v>
      </c>
      <c r="C126" s="276" t="s">
        <v>151</v>
      </c>
      <c r="D126" s="277" t="s">
        <v>152</v>
      </c>
      <c r="E126" s="50"/>
      <c r="G126" s="50"/>
      <c r="H126" s="50"/>
      <c r="I126" s="50"/>
      <c r="J126" s="50"/>
    </row>
    <row r="127">
      <c r="A127" s="275" t="s">
        <v>153</v>
      </c>
      <c r="B127" s="276" t="s">
        <v>87</v>
      </c>
      <c r="C127" s="276" t="s">
        <v>154</v>
      </c>
      <c r="D127" s="277" t="s">
        <v>155</v>
      </c>
      <c r="E127" s="50"/>
      <c r="G127" s="50"/>
      <c r="H127" s="50"/>
      <c r="I127" s="50"/>
      <c r="J127" s="50"/>
    </row>
    <row r="128">
      <c r="A128" s="280" t="s">
        <v>156</v>
      </c>
      <c r="B128" s="281" t="s">
        <v>157</v>
      </c>
      <c r="C128" s="281" t="s">
        <v>158</v>
      </c>
      <c r="D128" s="282" t="s">
        <v>159</v>
      </c>
      <c r="E128" s="50"/>
      <c r="G128" s="50"/>
      <c r="H128" s="50"/>
      <c r="I128" s="50"/>
      <c r="J128" s="50"/>
    </row>
    <row r="129">
      <c r="A129" s="301" t="s">
        <v>162</v>
      </c>
      <c r="B129" s="283">
        <v>618</v>
      </c>
      <c r="C129" s="283">
        <v>1572</v>
      </c>
      <c r="D129" s="284">
        <v>2471</v>
      </c>
      <c r="E129" s="50"/>
      <c r="G129" s="50"/>
      <c r="H129" s="50"/>
      <c r="I129" s="50"/>
      <c r="J129" s="50"/>
    </row>
    <row r="130">
      <c r="A130" s="263" t="s">
        <v>153</v>
      </c>
      <c r="B130" s="264" t="s">
        <v>87</v>
      </c>
      <c r="C130" s="264" t="s">
        <v>154</v>
      </c>
      <c r="D130" s="265" t="s">
        <v>155</v>
      </c>
      <c r="E130" s="50"/>
      <c r="G130" s="50"/>
      <c r="H130" s="50"/>
      <c r="I130" s="50"/>
      <c r="J130" s="50"/>
    </row>
    <row r="131">
      <c r="A131" s="268" t="s">
        <v>156</v>
      </c>
      <c r="B131" s="269" t="s">
        <v>157</v>
      </c>
      <c r="C131" s="269" t="s">
        <v>158</v>
      </c>
      <c r="D131" s="299" t="s">
        <v>159</v>
      </c>
      <c r="E131" s="50"/>
      <c r="G131" s="50"/>
      <c r="H131" s="50"/>
      <c r="I131" s="50"/>
      <c r="J131" s="50"/>
    </row>
    <row r="132">
      <c r="A132" s="300" t="s">
        <v>163</v>
      </c>
      <c r="B132" s="285">
        <v>791</v>
      </c>
      <c r="C132" s="285">
        <v>1784</v>
      </c>
      <c r="D132" s="286">
        <v>2766</v>
      </c>
      <c r="E132" s="50"/>
      <c r="G132" s="50"/>
      <c r="H132" s="50"/>
      <c r="I132" s="50"/>
      <c r="J132" s="50"/>
    </row>
    <row r="133">
      <c r="A133" s="275" t="s">
        <v>153</v>
      </c>
      <c r="B133" s="276" t="s">
        <v>87</v>
      </c>
      <c r="C133" s="276" t="s">
        <v>154</v>
      </c>
      <c r="D133" s="277" t="s">
        <v>155</v>
      </c>
      <c r="E133" s="50"/>
    </row>
    <row r="134">
      <c r="A134" s="280" t="s">
        <v>156</v>
      </c>
      <c r="B134" s="281" t="s">
        <v>157</v>
      </c>
      <c r="C134" s="281" t="s">
        <v>158</v>
      </c>
      <c r="D134" s="282" t="s">
        <v>159</v>
      </c>
      <c r="E134" s="50"/>
    </row>
    <row r="135">
      <c r="E135" s="50"/>
    </row>
  </sheetData>
  <pageMargins left="0.7" right="0.7" top="0.75" bottom="0.75" header="0.3" footer="0.3"/>
  <pageSetup orientation="portrait"/>
  <headerFooter/>
  <legacy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dimension ref="A1:AQ200"/>
  <sheetViews>
    <sheetView tabSelected="1" workbookViewId="0">
      <selection activeCell="A2" sqref="A2:C2"/>
    </sheetView>
  </sheetViews>
  <sheetFormatPr defaultRowHeight="14.5" x14ac:dyDescent="0.35"/>
  <cols>
    <col min="2" max="2" width="18.36328125" customWidth="1"/>
    <col min="3" max="3" bestFit="1" width="29" customWidth="1"/>
    <col min="4" max="4" width="24" customWidth="1"/>
    <col min="5" max="5" width="12.36328125" customWidth="1" style="44"/>
    <col min="6" max="6" bestFit="1" width="17.6328125" customWidth="1"/>
    <col min="7" max="7" bestFit="1" width="13.90625" customWidth="1"/>
    <col min="8" max="8" width="9.08984375" customWidth="1"/>
    <col min="10" max="10" width="11" customWidth="1"/>
    <col min="11" max="12" width="10.90625" customWidth="1" style="44"/>
    <col min="13" max="13" width="12.54296875" customWidth="1" style="44"/>
    <col min="15" max="15" width="12.6328125" customWidth="1" style="49"/>
    <col min="16" max="16" width="19.453125" customWidth="1"/>
    <col min="17" max="17" width="10.36328125" customWidth="1"/>
    <col min="18" max="18" width="23.08984375" customWidth="1"/>
    <col min="19" max="19" width="20.453125" customWidth="1"/>
    <col min="20" max="20" bestFit="1" width="13.08984375" customWidth="1"/>
    <col min="21" max="21" bestFit="1" width="17.90625" customWidth="1" style="49"/>
    <col min="22" max="22" width="9.08984375" customWidth="1" style="50"/>
  </cols>
  <sheetData>
    <row r="1" ht="50.25" customHeight="1">
      <c r="A1" s="71" t="s">
        <v>164</v>
      </c>
      <c r="B1" s="71" t="s">
        <v>165</v>
      </c>
      <c r="C1" s="72" t="s">
        <v>166</v>
      </c>
      <c r="D1" s="72" t="s">
        <v>3</v>
      </c>
      <c r="E1" s="72" t="s">
        <v>167</v>
      </c>
      <c r="F1" s="72" t="s">
        <v>168</v>
      </c>
      <c r="G1" s="72" t="s">
        <v>12</v>
      </c>
      <c r="H1" s="72" t="s">
        <v>169</v>
      </c>
      <c r="I1" s="72" t="s">
        <v>170</v>
      </c>
      <c r="J1" s="72" t="s">
        <v>171</v>
      </c>
      <c r="K1" s="72" t="s">
        <v>21</v>
      </c>
      <c r="L1" s="72" t="s">
        <v>24</v>
      </c>
      <c r="M1" s="72" t="s">
        <v>27</v>
      </c>
      <c r="N1" s="72" t="s">
        <v>172</v>
      </c>
      <c r="O1" s="73" t="s">
        <v>33</v>
      </c>
      <c r="P1" s="72" t="s">
        <v>36</v>
      </c>
      <c r="Q1" s="72" t="s">
        <v>39</v>
      </c>
      <c r="R1" s="72" t="s">
        <v>42</v>
      </c>
      <c r="S1" s="72" t="s">
        <v>45</v>
      </c>
      <c r="T1" s="72" t="s">
        <v>173</v>
      </c>
      <c r="U1" s="509" t="s">
        <v>174</v>
      </c>
      <c r="V1" s="510" t="s">
        <v>175</v>
      </c>
      <c r="W1" s="511"/>
      <c r="X1" s="511"/>
      <c r="Y1" s="511"/>
      <c r="Z1" s="512" t="s">
        <v>176</v>
      </c>
      <c r="AA1" s="509" t="s">
        <v>177</v>
      </c>
      <c r="AB1" s="509" t="s">
        <v>178</v>
      </c>
      <c r="AC1" s="509" t="s">
        <v>179</v>
      </c>
      <c r="AD1" s="509" t="s">
        <v>180</v>
      </c>
      <c r="AE1" s="509" t="s">
        <v>181</v>
      </c>
      <c r="AF1" s="509" t="s">
        <v>182</v>
      </c>
      <c r="AG1" s="509" t="s">
        <v>183</v>
      </c>
      <c r="AH1" s="509" t="s">
        <v>184</v>
      </c>
      <c r="AI1" s="509" t="s">
        <v>185</v>
      </c>
      <c r="AJ1" s="509" t="s">
        <v>186</v>
      </c>
      <c r="AK1" s="509" t="s">
        <v>187</v>
      </c>
      <c r="AL1" s="509" t="s">
        <v>188</v>
      </c>
      <c r="AM1" s="509" t="s">
        <v>189</v>
      </c>
      <c r="AN1" s="509" t="s">
        <v>190</v>
      </c>
      <c r="AO1" s="509" t="s">
        <v>191</v>
      </c>
      <c r="AP1" s="509" t="s">
        <v>192</v>
      </c>
      <c r="AQ1" s="509" t="s">
        <v>193</v>
      </c>
    </row>
    <row r="2">
      <c r="A2" s="74">
        <v>1</v>
      </c>
      <c r="B2" s="74" t="s">
        <v>194</v>
      </c>
      <c r="C2" s="74" t="s">
        <v>195</v>
      </c>
      <c r="D2" s="74" t="s">
        <v>195</v>
      </c>
      <c r="E2" s="74" t="s">
        <v>196</v>
      </c>
      <c r="F2" s="74" t="s">
        <v>195</v>
      </c>
      <c r="G2" s="74"/>
      <c r="H2" s="74"/>
      <c r="I2" s="75"/>
      <c r="J2" s="74"/>
      <c r="K2" s="74"/>
      <c r="L2" s="74"/>
      <c r="M2" s="74"/>
      <c r="N2" s="74" t="s">
        <v>197</v>
      </c>
      <c r="O2" s="77" t="s">
        <v>197</v>
      </c>
      <c r="P2" s="74"/>
      <c r="Q2" s="74" t="s">
        <v>198</v>
      </c>
      <c r="R2" s="74"/>
      <c r="S2" s="74"/>
      <c r="T2" s="74" t="s">
        <v>199</v>
      </c>
      <c r="U2" s="508">
        <f ref="U2:U10" t="shared" si="0">IFERROR(AA2,0)+IFERROR(AB2,0)+IFERROR(AC2,0)+IFERROR(AD2,0)+IFERROR(MAX(IFERROR(AE2,0),IFERROR(AF2,0)),0)+IFERROR(AG2,0)+IFERROR(AH2,0)+IFERROR(AI2,0)+IFERROR(AJ2,0)+IFERROR(AK2,0)+IFERROR(AL2,0)+IFERROR(AM2,0)+IFERROR(AN2,0)+IFERROR(AO2,0)+IFERROR(AP2,0)+IFERROR(AQ2,0)</f>
        <v>0</v>
      </c>
      <c r="V2" s="513">
        <f>IFERROR(Z2*U2,0)</f>
        <v>0</v>
      </c>
      <c r="W2" s="511"/>
      <c r="X2" s="511"/>
      <c r="Y2" s="511"/>
      <c r="Z2" s="507" t="e">
        <f>VLOOKUP($C2,Model!$A$2:$D$22,2,FALSE)</f>
        <v>#N/A</v>
      </c>
      <c r="AA2" s="508" t="e">
        <f>(VLOOKUP($D2,Lookup!$C$4:$D$36,2,FALSE)/Lookup!$C$2)*VLOOKUP($C2,Model!$A$2:$E$22,5,FALSE)*VLOOKUP($C2,Model!$A$2:$G$22,7,FALSE)</f>
        <v>#N/A</v>
      </c>
      <c r="AB2" s="508" t="e">
        <f>(VLOOKUP($E2,Lookup!$F$4:$G$8,2,FALSE)/Lookup!$F$2)*VLOOKUP($C2,Model!$A$2:$E$22,5,FALSE)*VLOOKUP($C2,Model!$A$2:$H$22,8,FALSE)</f>
        <v>#N/A</v>
      </c>
      <c r="AC2" s="508" t="e">
        <f>(VLOOKUP($F2,Lookup!$H$4:$I$26,2,FALSE)/Lookup!$H$2)*VLOOKUP($C2,Model!$A$2:$E$22,5,FALSE)*VLOOKUP($C2,Model!$A$2:$I$22,9,FALSE)</f>
        <v>#N/A</v>
      </c>
      <c r="AD2" s="508" t="e">
        <f>(VLOOKUP($G2,Lookup!$J$4:$K$34,2,FALSE)/Lookup!$J$2)*VLOOKUP($C2,Model!$A$2:$E$22,5,FALSE)*VLOOKUP($C2,Model!$A$2:$J$22,10,FALSE)</f>
        <v>#N/A</v>
      </c>
      <c r="AE2" s="508" t="e">
        <f>(VLOOKUP($H2,Lookup!$L$4:$M$15,2,FALSE)/Lookup!$L$2)*VLOOKUP($C2,Model!$A$2:$E$22,5,FALSE)*VLOOKUP($C2,Model!$A$2:$K$22,11,FALSE)</f>
        <v>#N/A</v>
      </c>
      <c r="AF2" s="508" t="e">
        <f>_xlfn.SWITCH(VLOOKUP($C2,Model!$A$2:$F$22,6,FALSE),8,(VLOOKUP($I2,Lookup!$N$17:$O$24,2,FALSE)/Lookup!$L$2)*VLOOKUP($C2,Model!$A$2:$E$22,5,FALSE)*VLOOKUP($C2,Model!$A$2:$K$22,11,FALSE),(VLOOKUP($I2,Lookup!$N$4:$O$15,2,FALSE)/Lookup!$L$2)*VLOOKUP($C2,Model!$A$2:$E$22,5,FALSE)*VLOOKUP($C2,Model!$A$2:$K$22,11,FALSE))</f>
        <v>#NAME?</v>
      </c>
      <c r="AG2" s="508" t="e">
        <f>(VLOOKUP($J2,Lookup!$P$4:$Q$15,2,FALSE)/Lookup!$P$2)*VLOOKUP($C2,Model!$A$2:$E$22,5,FALSE)*VLOOKUP($C2,Model!$A$2:$L$22,12,FALSE)</f>
        <v>#N/A</v>
      </c>
      <c r="AH2" s="508" t="e">
        <f>_xlfn.SWITCH(VLOOKUP($C2,Model!$A$2:$F$22,6,FALSE),8,(VLOOKUP($K2,Lookup!$R$15:$S$23,2,FALSE)/Lookup!$R$2)*VLOOKUP($C2,Model!$A$2:$E$22,5,FALSE)*VLOOKUP($C2,Model!$A$2:$M$22,13,FALSE),(VLOOKUP($K2,Lookup!$R$4:$S$12,2,FALSE)/Lookup!$R$2)*VLOOKUP($C2,Model!$A$2:$E$22,5,FALSE)*VLOOKUP($C2,Model!$A$2:$M$22,13,FALSE))</f>
        <v>#NAME?</v>
      </c>
      <c r="AI2" s="508" t="e">
        <f>(VLOOKUP($L2,Lookup!$V$4:$W$12,2,FALSE)/Lookup!$V$2)*VLOOKUP($C2,Model!$A$2:$E$22,5,FALSE)*VLOOKUP($C2,Model!$A$2:$N$22,14,FALSE)</f>
        <v>#N/A</v>
      </c>
      <c r="AJ2" s="508" t="e">
        <f>(VLOOKUP($M2,Lookup!$X$4:$Y$10,2,FALSE)/Lookup!$X$2)*VLOOKUP($C2,Model!$A$2:$E$22,5,FALSE)*VLOOKUP($C2,Model!$A$2:$O$22,15,FALSE)</f>
        <v>#N/A</v>
      </c>
      <c r="AK2" s="508" t="e">
        <f>(VLOOKUP($N2,Lookup!$Z$4:$AA$13,2,FALSE)/Lookup!$Z$2)*VLOOKUP($C2,Model!$A$2:$E$22,5,FALSE)*VLOOKUP($C2,Model!$A$2:$P$22,16,FALSE)</f>
        <v>#N/A</v>
      </c>
      <c r="AL2" s="508" t="e">
        <f>(VLOOKUP($O2,Lookup!$AB$4:$AC$13,2,FALSE)/Lookup!$AB$2)*VLOOKUP($C2,Model!$A$2:$E$22,5,FALSE)*VLOOKUP($C2,Model!$A$2:$Q$22,17,FALSE)</f>
        <v>#N/A</v>
      </c>
      <c r="AM2" s="508" t="e">
        <f>(VLOOKUP($P2,Lookup!$T$4:$U$8,2,FALSE)/Lookup!$T$2)*VLOOKUP($C2,Model!$A$2:$E$22,5,FALSE)*VLOOKUP($C2,Model!$A$2:$R$22,18,FALSE)</f>
        <v>#N/A</v>
      </c>
      <c r="AN2" s="508" t="e">
        <f>(VLOOKUP($Q2,Lookup!$AD$4:$AE$13,2,FALSE)/Lookup!$AD$2)*VLOOKUP($C2,Model!$A$2:$E$22,5,FALSE)*VLOOKUP($C2,Model!$A$2:$S$22,19,FALSE)</f>
        <v>#N/A</v>
      </c>
      <c r="AO2" s="508" t="e">
        <f>(VLOOKUP($R2,Lookup!$AF$4:$AG$8,2,FALSE)/Lookup!$AF$2)*VLOOKUP($C2,Model!$A$2:$E$22,5,FALSE)*VLOOKUP($C2,Model!$A$2:$T$22,20,FALSE)</f>
        <v>#N/A</v>
      </c>
      <c r="AP2" s="508" t="e">
        <f>(VLOOKUP($S2,Lookup!$AH$4:$AI$9,2,FALSE)/Lookup!$AH$2)*VLOOKUP($C2,Model!$A$2:$E$22,5,FALSE)*VLOOKUP($C2,Model!$A$2:$U$22,21,FALSE)</f>
        <v>#N/A</v>
      </c>
      <c r="AQ2" s="508" t="e">
        <f>(VLOOKUP($T2,Lookup!$AJ$4:$AK$12,2,FALSE)/Lookup!$AJ$2)*VLOOKUP($C2,Model!$A$2:$E$22,5,FALSE)*VLOOKUP($C2,Model!$A$2:$V$22,22,FALSE)</f>
        <v>#N/A</v>
      </c>
    </row>
    <row r="3">
      <c r="A3" s="74">
        <v>2</v>
      </c>
      <c r="B3" s="74" t="s">
        <v>200</v>
      </c>
      <c r="C3" s="74" t="s">
        <v>195</v>
      </c>
      <c r="D3" s="74" t="s">
        <v>195</v>
      </c>
      <c r="E3" s="74" t="s">
        <v>201</v>
      </c>
      <c r="F3" s="74" t="s">
        <v>195</v>
      </c>
      <c r="G3" s="74"/>
      <c r="H3" s="74"/>
      <c r="I3" s="75"/>
      <c r="J3" s="74"/>
      <c r="K3" s="74"/>
      <c r="L3" s="74"/>
      <c r="M3" s="74"/>
      <c r="N3" s="74" t="s">
        <v>202</v>
      </c>
      <c r="O3" s="77" t="s">
        <v>202</v>
      </c>
      <c r="P3" s="74"/>
      <c r="Q3" s="74" t="s">
        <v>203</v>
      </c>
      <c r="R3" s="74"/>
      <c r="S3" s="74"/>
      <c r="T3" s="74" t="s">
        <v>204</v>
      </c>
      <c r="U3" s="508">
        <f t="shared" si="0"/>
        <v>0</v>
      </c>
      <c r="V3" s="513">
        <f ref="V3:V66" t="shared" si="1">IFERROR(Z3*U3,0)</f>
        <v>0</v>
      </c>
      <c r="W3" s="511"/>
      <c r="X3" s="511"/>
      <c r="Y3" s="511"/>
      <c r="Z3" s="507" t="e">
        <f>VLOOKUP($C3,Model!$A$2:$D$22,2,FALSE)</f>
        <v>#N/A</v>
      </c>
      <c r="AA3" s="508" t="e">
        <f>(VLOOKUP($D3,Lookup!$C$4:$D$36,2,FALSE)/Lookup!$C$2)*VLOOKUP($C3,Model!$A$2:$E$22,5,FALSE)*VLOOKUP($C3,Model!$A$2:$G$22,7,FALSE)</f>
        <v>#N/A</v>
      </c>
      <c r="AB3" s="508" t="e">
        <f>(VLOOKUP($E3,Lookup!$F$4:$G$8,2,FALSE)/Lookup!$F$2)*VLOOKUP($C3,Model!$A$2:$E$22,5,FALSE)*VLOOKUP($C3,Model!$A$2:$H$22,8,FALSE)</f>
        <v>#N/A</v>
      </c>
      <c r="AC3" s="508" t="e">
        <f>(VLOOKUP($F3,Lookup!$H$4:$I$26,2,FALSE)/Lookup!$H$2)*VLOOKUP($C3,Model!$A$2:$E$22,5,FALSE)*VLOOKUP($C3,Model!$A$2:$I$22,9,FALSE)</f>
        <v>#N/A</v>
      </c>
      <c r="AD3" s="508" t="e">
        <f>(VLOOKUP($G3,Lookup!$J$4:$K$34,2,FALSE)/Lookup!$J$2)*VLOOKUP($C3,Model!$A$2:$E$22,5,FALSE)*VLOOKUP($C3,Model!$A$2:$J$22,10,FALSE)</f>
        <v>#N/A</v>
      </c>
      <c r="AE3" s="508" t="e">
        <f>(VLOOKUP($H3,Lookup!$L$4:$M$15,2,FALSE)/Lookup!$L$2)*VLOOKUP($C3,Model!$A$2:$E$22,5,FALSE)*VLOOKUP($C3,Model!$A$2:$K$22,11,FALSE)</f>
        <v>#N/A</v>
      </c>
      <c r="AF3" s="508" t="e">
        <f>_xlfn.SWITCH(VLOOKUP($C3,Model!$A$2:$F$22,6,FALSE),8,(VLOOKUP($I3,Lookup!$N$17:$O$24,2,FALSE)/Lookup!$L$2)*VLOOKUP($C3,Model!$A$2:$E$22,5,FALSE)*VLOOKUP($C3,Model!$A$2:$K$22,11,FALSE),(VLOOKUP($I3,Lookup!$N$4:$O$15,2,FALSE)/Lookup!$L$2)*VLOOKUP($C3,Model!$A$2:$E$22,5,FALSE)*VLOOKUP($C3,Model!$A$2:$K$22,11,FALSE))</f>
        <v>#NAME?</v>
      </c>
      <c r="AG3" s="508" t="e">
        <f>(VLOOKUP($J3,Lookup!$P$4:$Q$15,2,FALSE)/Lookup!$P$2)*VLOOKUP($C3,Model!$A$2:$E$22,5,FALSE)*VLOOKUP($C3,Model!$A$2:$L$22,12,FALSE)</f>
        <v>#N/A</v>
      </c>
      <c r="AH3" s="508" t="e">
        <f>_xlfn.SWITCH(VLOOKUP($C3,Model!$A$2:$F$22,6,FALSE),8,(VLOOKUP($K3,Lookup!$R$15:$S$23,2,FALSE)/Lookup!$R$2)*VLOOKUP($C3,Model!$A$2:$E$22,5,FALSE)*VLOOKUP($C3,Model!$A$2:$M$22,13,FALSE),(VLOOKUP($K3,Lookup!$R$4:$S$12,2,FALSE)/Lookup!$R$2)*VLOOKUP($C3,Model!$A$2:$E$22,5,FALSE)*VLOOKUP($C3,Model!$A$2:$M$22,13,FALSE))</f>
        <v>#NAME?</v>
      </c>
      <c r="AI3" s="508" t="e">
        <f>(VLOOKUP($L3,Lookup!$V$4:$W$12,2,FALSE)/Lookup!$V$2)*VLOOKUP($C3,Model!$A$2:$E$22,5,FALSE)*VLOOKUP($C3,Model!$A$2:$N$22,14,FALSE)</f>
        <v>#N/A</v>
      </c>
      <c r="AJ3" s="508" t="e">
        <f>(VLOOKUP($M3,Lookup!$X$4:$Y$10,2,FALSE)/Lookup!$X$2)*VLOOKUP($C3,Model!$A$2:$E$22,5,FALSE)*VLOOKUP($C3,Model!$A$2:$O$22,15,FALSE)</f>
        <v>#N/A</v>
      </c>
      <c r="AK3" s="508" t="e">
        <f>(VLOOKUP($N3,Lookup!$Z$4:$AA$13,2,FALSE)/Lookup!$Z$2)*VLOOKUP($C3,Model!$A$2:$E$22,5,FALSE)*VLOOKUP($C3,Model!$A$2:$P$22,16,FALSE)</f>
        <v>#N/A</v>
      </c>
      <c r="AL3" s="508" t="e">
        <f>(VLOOKUP($O3,Lookup!$AB$4:$AC$13,2,FALSE)/Lookup!$AB$2)*VLOOKUP($C3,Model!$A$2:$E$22,5,FALSE)*VLOOKUP($C3,Model!$A$2:$Q$22,17,FALSE)</f>
        <v>#N/A</v>
      </c>
      <c r="AM3" s="508" t="e">
        <f>(VLOOKUP($P3,Lookup!$T$4:$U$8,2,FALSE)/Lookup!$T$2)*VLOOKUP($C3,Model!$A$2:$E$22,5,FALSE)*VLOOKUP($C3,Model!$A$2:$R$22,18,FALSE)</f>
        <v>#N/A</v>
      </c>
      <c r="AN3" s="508" t="e">
        <f>(VLOOKUP($Q3,Lookup!$AD$4:$AE$13,2,FALSE)/Lookup!$AD$2)*VLOOKUP($C3,Model!$A$2:$E$22,5,FALSE)*VLOOKUP($C3,Model!$A$2:$S$22,19,FALSE)</f>
        <v>#N/A</v>
      </c>
      <c r="AO3" s="508" t="e">
        <f>(VLOOKUP($R3,Lookup!$AF$4:$AG$8,2,FALSE)/Lookup!$AF$2)*VLOOKUP($C3,Model!$A$2:$E$22,5,FALSE)*VLOOKUP($C3,Model!$A$2:$T$22,20,FALSE)</f>
        <v>#N/A</v>
      </c>
      <c r="AP3" s="508" t="e">
        <f>(VLOOKUP($S3,Lookup!$AH$4:$AI$9,2,FALSE)/Lookup!$AH$2)*VLOOKUP($C3,Model!$A$2:$E$22,5,FALSE)*VLOOKUP($C3,Model!$A$2:$U$22,21,FALSE)</f>
        <v>#N/A</v>
      </c>
      <c r="AQ3" s="508" t="e">
        <f>(VLOOKUP($T3,Lookup!$AJ$4:$AK$12,2,FALSE)/Lookup!$AJ$2)*VLOOKUP($C3,Model!$A$2:$E$22,5,FALSE)*VLOOKUP($C3,Model!$A$2:$V$22,22,FALSE)</f>
        <v>#N/A</v>
      </c>
    </row>
    <row r="4">
      <c r="A4" s="74">
        <v>3</v>
      </c>
      <c r="B4" s="74" t="s">
        <v>205</v>
      </c>
      <c r="C4" s="74" t="s">
        <v>195</v>
      </c>
      <c r="D4" s="74" t="s">
        <v>195</v>
      </c>
      <c r="E4" s="74" t="s">
        <v>201</v>
      </c>
      <c r="F4" s="74" t="s">
        <v>195</v>
      </c>
      <c r="G4" s="74"/>
      <c r="H4" s="74"/>
      <c r="I4" s="75"/>
      <c r="J4" s="74"/>
      <c r="K4" s="74"/>
      <c r="L4" s="74"/>
      <c r="M4" s="74"/>
      <c r="N4" s="74" t="s">
        <v>206</v>
      </c>
      <c r="O4" s="77" t="s">
        <v>206</v>
      </c>
      <c r="P4" s="74"/>
      <c r="Q4" s="74" t="s">
        <v>207</v>
      </c>
      <c r="R4" s="74"/>
      <c r="S4" s="74"/>
      <c r="T4" s="74" t="s">
        <v>199</v>
      </c>
      <c r="U4" s="508">
        <f t="shared" si="0"/>
        <v>0</v>
      </c>
      <c r="V4" s="513">
        <f t="shared" si="1"/>
        <v>0</v>
      </c>
      <c r="W4" s="511"/>
      <c r="X4" s="511"/>
      <c r="Y4" s="511"/>
      <c r="Z4" s="507" t="e">
        <f>VLOOKUP($C4,Model!$A$2:$D$22,2,FALSE)</f>
        <v>#N/A</v>
      </c>
      <c r="AA4" s="508" t="e">
        <f>(VLOOKUP($D4,Lookup!$C$4:$D$36,2,FALSE)/Lookup!$C$2)*VLOOKUP($C4,Model!$A$2:$E$22,5,FALSE)*VLOOKUP($C4,Model!$A$2:$G$22,7,FALSE)</f>
        <v>#N/A</v>
      </c>
      <c r="AB4" s="508" t="e">
        <f>(VLOOKUP($E4,Lookup!$F$4:$G$8,2,FALSE)/Lookup!$F$2)*VLOOKUP($C4,Model!$A$2:$E$22,5,FALSE)*VLOOKUP($C4,Model!$A$2:$H$22,8,FALSE)</f>
        <v>#N/A</v>
      </c>
      <c r="AC4" s="508" t="e">
        <f>(VLOOKUP($F4,Lookup!$H$4:$I$26,2,FALSE)/Lookup!$H$2)*VLOOKUP($C4,Model!$A$2:$E$22,5,FALSE)*VLOOKUP($C4,Model!$A$2:$I$22,9,FALSE)</f>
        <v>#N/A</v>
      </c>
      <c r="AD4" s="508" t="e">
        <f>(VLOOKUP($G4,Lookup!$J$4:$K$34,2,FALSE)/Lookup!$J$2)*VLOOKUP($C4,Model!$A$2:$E$22,5,FALSE)*VLOOKUP($C4,Model!$A$2:$J$22,10,FALSE)</f>
        <v>#N/A</v>
      </c>
      <c r="AE4" s="508" t="e">
        <f>(VLOOKUP($H4,Lookup!$L$4:$M$15,2,FALSE)/Lookup!$L$2)*VLOOKUP($C4,Model!$A$2:$E$22,5,FALSE)*VLOOKUP($C4,Model!$A$2:$K$22,11,FALSE)</f>
        <v>#N/A</v>
      </c>
      <c r="AF4" s="508" t="e">
        <f>_xlfn.SWITCH(VLOOKUP($C4,Model!$A$2:$F$22,6,FALSE),8,(VLOOKUP($I4,Lookup!$N$17:$O$24,2,FALSE)/Lookup!$L$2)*VLOOKUP($C4,Model!$A$2:$E$22,5,FALSE)*VLOOKUP($C4,Model!$A$2:$K$22,11,FALSE),(VLOOKUP($I4,Lookup!$N$4:$O$15,2,FALSE)/Lookup!$L$2)*VLOOKUP($C4,Model!$A$2:$E$22,5,FALSE)*VLOOKUP($C4,Model!$A$2:$K$22,11,FALSE))</f>
        <v>#NAME?</v>
      </c>
      <c r="AG4" s="508" t="e">
        <f>(VLOOKUP($J4,Lookup!$P$4:$Q$15,2,FALSE)/Lookup!$P$2)*VLOOKUP($C4,Model!$A$2:$E$22,5,FALSE)*VLOOKUP($C4,Model!$A$2:$L$22,12,FALSE)</f>
        <v>#N/A</v>
      </c>
      <c r="AH4" s="508" t="e">
        <f>_xlfn.SWITCH(VLOOKUP($C4,Model!$A$2:$F$22,6,FALSE),8,(VLOOKUP($K4,Lookup!$R$15:$S$23,2,FALSE)/Lookup!$R$2)*VLOOKUP($C4,Model!$A$2:$E$22,5,FALSE)*VLOOKUP($C4,Model!$A$2:$M$22,13,FALSE),(VLOOKUP($K4,Lookup!$R$4:$S$12,2,FALSE)/Lookup!$R$2)*VLOOKUP($C4,Model!$A$2:$E$22,5,FALSE)*VLOOKUP($C4,Model!$A$2:$M$22,13,FALSE))</f>
        <v>#NAME?</v>
      </c>
      <c r="AI4" s="508" t="e">
        <f>(VLOOKUP($L4,Lookup!$V$4:$W$12,2,FALSE)/Lookup!$V$2)*VLOOKUP($C4,Model!$A$2:$E$22,5,FALSE)*VLOOKUP($C4,Model!$A$2:$N$22,14,FALSE)</f>
        <v>#N/A</v>
      </c>
      <c r="AJ4" s="508" t="e">
        <f>(VLOOKUP($M4,Lookup!$X$4:$Y$10,2,FALSE)/Lookup!$X$2)*VLOOKUP($C4,Model!$A$2:$E$22,5,FALSE)*VLOOKUP($C4,Model!$A$2:$O$22,15,FALSE)</f>
        <v>#N/A</v>
      </c>
      <c r="AK4" s="508" t="e">
        <f>(VLOOKUP($N4,Lookup!$Z$4:$AA$13,2,FALSE)/Lookup!$Z$2)*VLOOKUP($C4,Model!$A$2:$E$22,5,FALSE)*VLOOKUP($C4,Model!$A$2:$P$22,16,FALSE)</f>
        <v>#N/A</v>
      </c>
      <c r="AL4" s="508" t="e">
        <f>(VLOOKUP($O4,Lookup!$AB$4:$AC$13,2,FALSE)/Lookup!$AB$2)*VLOOKUP($C4,Model!$A$2:$E$22,5,FALSE)*VLOOKUP($C4,Model!$A$2:$Q$22,17,FALSE)</f>
        <v>#N/A</v>
      </c>
      <c r="AM4" s="508" t="e">
        <f>(VLOOKUP($P4,Lookup!$T$4:$U$8,2,FALSE)/Lookup!$T$2)*VLOOKUP($C4,Model!$A$2:$E$22,5,FALSE)*VLOOKUP($C4,Model!$A$2:$R$22,18,FALSE)</f>
        <v>#N/A</v>
      </c>
      <c r="AN4" s="508" t="e">
        <f>(VLOOKUP($Q4,Lookup!$AD$4:$AE$13,2,FALSE)/Lookup!$AD$2)*VLOOKUP($C4,Model!$A$2:$E$22,5,FALSE)*VLOOKUP($C4,Model!$A$2:$S$22,19,FALSE)</f>
        <v>#N/A</v>
      </c>
      <c r="AO4" s="508" t="e">
        <f>(VLOOKUP($R4,Lookup!$AF$4:$AG$8,2,FALSE)/Lookup!$AF$2)*VLOOKUP($C4,Model!$A$2:$E$22,5,FALSE)*VLOOKUP($C4,Model!$A$2:$T$22,20,FALSE)</f>
        <v>#N/A</v>
      </c>
      <c r="AP4" s="508" t="e">
        <f>(VLOOKUP($S4,Lookup!$AH$4:$AI$9,2,FALSE)/Lookup!$AH$2)*VLOOKUP($C4,Model!$A$2:$E$22,5,FALSE)*VLOOKUP($C4,Model!$A$2:$U$22,21,FALSE)</f>
        <v>#N/A</v>
      </c>
      <c r="AQ4" s="508" t="e">
        <f>(VLOOKUP($T4,Lookup!$AJ$4:$AK$12,2,FALSE)/Lookup!$AJ$2)*VLOOKUP($C4,Model!$A$2:$E$22,5,FALSE)*VLOOKUP($C4,Model!$A$2:$V$22,22,FALSE)</f>
        <v>#N/A</v>
      </c>
    </row>
    <row r="5">
      <c r="A5" s="74">
        <v>4</v>
      </c>
      <c r="B5" s="74" t="s">
        <v>208</v>
      </c>
      <c r="C5" s="74" t="s">
        <v>195</v>
      </c>
      <c r="D5" s="74" t="s">
        <v>195</v>
      </c>
      <c r="E5" s="74" t="s">
        <v>65</v>
      </c>
      <c r="F5" s="74" t="s">
        <v>195</v>
      </c>
      <c r="G5" s="74"/>
      <c r="H5" s="74"/>
      <c r="I5" s="75"/>
      <c r="J5" s="74"/>
      <c r="K5" s="74"/>
      <c r="L5" s="74"/>
      <c r="M5" s="74"/>
      <c r="N5" s="74" t="s">
        <v>206</v>
      </c>
      <c r="O5" s="77" t="s">
        <v>206</v>
      </c>
      <c r="P5" s="74"/>
      <c r="Q5" s="74" t="s">
        <v>203</v>
      </c>
      <c r="R5" s="74"/>
      <c r="S5" s="74"/>
      <c r="T5" s="74" t="s">
        <v>209</v>
      </c>
      <c r="U5" s="508">
        <f t="shared" si="0"/>
        <v>0</v>
      </c>
      <c r="V5" s="513">
        <f t="shared" si="1"/>
        <v>0</v>
      </c>
      <c r="W5" s="511"/>
      <c r="X5" s="511"/>
      <c r="Y5" s="511"/>
      <c r="Z5" s="507" t="e">
        <f>VLOOKUP($C5,Model!$A$2:$D$22,2,FALSE)</f>
        <v>#N/A</v>
      </c>
      <c r="AA5" s="508" t="e">
        <f>(VLOOKUP($D5,Lookup!$C$4:$D$36,2,FALSE)/Lookup!$C$2)*VLOOKUP($C5,Model!$A$2:$E$22,5,FALSE)*VLOOKUP($C5,Model!$A$2:$G$22,7,FALSE)</f>
        <v>#N/A</v>
      </c>
      <c r="AB5" s="508" t="e">
        <f>(VLOOKUP($E5,Lookup!$F$4:$G$8,2,FALSE)/Lookup!$F$2)*VLOOKUP($C5,Model!$A$2:$E$22,5,FALSE)*VLOOKUP($C5,Model!$A$2:$H$22,8,FALSE)</f>
        <v>#N/A</v>
      </c>
      <c r="AC5" s="508" t="e">
        <f>(VLOOKUP($F5,Lookup!$H$4:$I$26,2,FALSE)/Lookup!$H$2)*VLOOKUP($C5,Model!$A$2:$E$22,5,FALSE)*VLOOKUP($C5,Model!$A$2:$I$22,9,FALSE)</f>
        <v>#N/A</v>
      </c>
      <c r="AD5" s="508" t="e">
        <f>(VLOOKUP($G5,Lookup!$J$4:$K$34,2,FALSE)/Lookup!$J$2)*VLOOKUP($C5,Model!$A$2:$E$22,5,FALSE)*VLOOKUP($C5,Model!$A$2:$J$22,10,FALSE)</f>
        <v>#N/A</v>
      </c>
      <c r="AE5" s="508" t="e">
        <f>(VLOOKUP($H5,Lookup!$L$4:$M$15,2,FALSE)/Lookup!$L$2)*VLOOKUP($C5,Model!$A$2:$E$22,5,FALSE)*VLOOKUP($C5,Model!$A$2:$K$22,11,FALSE)</f>
        <v>#N/A</v>
      </c>
      <c r="AF5" s="508" t="e">
        <f>_xlfn.SWITCH(VLOOKUP($C5,Model!$A$2:$F$22,6,FALSE),8,(VLOOKUP($I5,Lookup!$N$17:$O$24,2,FALSE)/Lookup!$L$2)*VLOOKUP($C5,Model!$A$2:$E$22,5,FALSE)*VLOOKUP($C5,Model!$A$2:$K$22,11,FALSE),(VLOOKUP($I5,Lookup!$N$4:$O$15,2,FALSE)/Lookup!$L$2)*VLOOKUP($C5,Model!$A$2:$E$22,5,FALSE)*VLOOKUP($C5,Model!$A$2:$K$22,11,FALSE))</f>
        <v>#NAME?</v>
      </c>
      <c r="AG5" s="508" t="e">
        <f>(VLOOKUP($J5,Lookup!$P$4:$Q$15,2,FALSE)/Lookup!$P$2)*VLOOKUP($C5,Model!$A$2:$E$22,5,FALSE)*VLOOKUP($C5,Model!$A$2:$L$22,12,FALSE)</f>
        <v>#N/A</v>
      </c>
      <c r="AH5" s="508" t="e">
        <f>_xlfn.SWITCH(VLOOKUP($C5,Model!$A$2:$F$22,6,FALSE),8,(VLOOKUP($K5,Lookup!$R$15:$S$23,2,FALSE)/Lookup!$R$2)*VLOOKUP($C5,Model!$A$2:$E$22,5,FALSE)*VLOOKUP($C5,Model!$A$2:$M$22,13,FALSE),(VLOOKUP($K5,Lookup!$R$4:$S$12,2,FALSE)/Lookup!$R$2)*VLOOKUP($C5,Model!$A$2:$E$22,5,FALSE)*VLOOKUP($C5,Model!$A$2:$M$22,13,FALSE))</f>
        <v>#NAME?</v>
      </c>
      <c r="AI5" s="508" t="e">
        <f>(VLOOKUP($L5,Lookup!$V$4:$W$12,2,FALSE)/Lookup!$V$2)*VLOOKUP($C5,Model!$A$2:$E$22,5,FALSE)*VLOOKUP($C5,Model!$A$2:$N$22,14,FALSE)</f>
        <v>#N/A</v>
      </c>
      <c r="AJ5" s="508" t="e">
        <f>(VLOOKUP($M5,Lookup!$X$4:$Y$10,2,FALSE)/Lookup!$X$2)*VLOOKUP($C5,Model!$A$2:$E$22,5,FALSE)*VLOOKUP($C5,Model!$A$2:$O$22,15,FALSE)</f>
        <v>#N/A</v>
      </c>
      <c r="AK5" s="508" t="e">
        <f>(VLOOKUP($N5,Lookup!$Z$4:$AA$13,2,FALSE)/Lookup!$Z$2)*VLOOKUP($C5,Model!$A$2:$E$22,5,FALSE)*VLOOKUP($C5,Model!$A$2:$P$22,16,FALSE)</f>
        <v>#N/A</v>
      </c>
      <c r="AL5" s="508" t="e">
        <f>(VLOOKUP($O5,Lookup!$AB$4:$AC$13,2,FALSE)/Lookup!$AB$2)*VLOOKUP($C5,Model!$A$2:$E$22,5,FALSE)*VLOOKUP($C5,Model!$A$2:$Q$22,17,FALSE)</f>
        <v>#N/A</v>
      </c>
      <c r="AM5" s="508" t="e">
        <f>(VLOOKUP($P5,Lookup!$T$4:$U$8,2,FALSE)/Lookup!$T$2)*VLOOKUP($C5,Model!$A$2:$E$22,5,FALSE)*VLOOKUP($C5,Model!$A$2:$R$22,18,FALSE)</f>
        <v>#N/A</v>
      </c>
      <c r="AN5" s="508" t="e">
        <f>(VLOOKUP($Q5,Lookup!$AD$4:$AE$13,2,FALSE)/Lookup!$AD$2)*VLOOKUP($C5,Model!$A$2:$E$22,5,FALSE)*VLOOKUP($C5,Model!$A$2:$S$22,19,FALSE)</f>
        <v>#N/A</v>
      </c>
      <c r="AO5" s="508" t="e">
        <f>(VLOOKUP($R5,Lookup!$AF$4:$AG$8,2,FALSE)/Lookup!$AF$2)*VLOOKUP($C5,Model!$A$2:$E$22,5,FALSE)*VLOOKUP($C5,Model!$A$2:$T$22,20,FALSE)</f>
        <v>#N/A</v>
      </c>
      <c r="AP5" s="508" t="e">
        <f>(VLOOKUP($S5,Lookup!$AH$4:$AI$9,2,FALSE)/Lookup!$AH$2)*VLOOKUP($C5,Model!$A$2:$E$22,5,FALSE)*VLOOKUP($C5,Model!$A$2:$U$22,21,FALSE)</f>
        <v>#N/A</v>
      </c>
      <c r="AQ5" s="508" t="e">
        <f>(VLOOKUP($T5,Lookup!$AJ$4:$AK$12,2,FALSE)/Lookup!$AJ$2)*VLOOKUP($C5,Model!$A$2:$E$22,5,FALSE)*VLOOKUP($C5,Model!$A$2:$V$22,22,FALSE)</f>
        <v>#N/A</v>
      </c>
    </row>
    <row r="6">
      <c r="A6" s="74">
        <v>5</v>
      </c>
      <c r="B6" s="74" t="s">
        <v>210</v>
      </c>
      <c r="C6" s="74" t="s">
        <v>195</v>
      </c>
      <c r="D6" s="74" t="s">
        <v>195</v>
      </c>
      <c r="E6" s="74" t="s">
        <v>65</v>
      </c>
      <c r="F6" s="74" t="s">
        <v>195</v>
      </c>
      <c r="G6" s="74"/>
      <c r="H6" s="74"/>
      <c r="I6" s="75"/>
      <c r="J6" s="74"/>
      <c r="K6" s="74"/>
      <c r="L6" s="74"/>
      <c r="M6" s="74"/>
      <c r="N6" s="74" t="s">
        <v>206</v>
      </c>
      <c r="O6" s="77" t="s">
        <v>206</v>
      </c>
      <c r="P6" s="74"/>
      <c r="Q6" s="74" t="s">
        <v>198</v>
      </c>
      <c r="R6" s="74"/>
      <c r="S6" s="74"/>
      <c r="T6" s="74" t="s">
        <v>204</v>
      </c>
      <c r="U6" s="508">
        <f t="shared" si="0"/>
        <v>0</v>
      </c>
      <c r="V6" s="513">
        <f t="shared" si="1"/>
        <v>0</v>
      </c>
      <c r="W6" s="511"/>
      <c r="X6" s="511"/>
      <c r="Y6" s="511"/>
      <c r="Z6" s="507" t="e">
        <f>VLOOKUP($C6,Model!$A$2:$D$22,2,FALSE)</f>
        <v>#N/A</v>
      </c>
      <c r="AA6" s="508" t="e">
        <f>(VLOOKUP($D6,Lookup!$C$4:$D$36,2,FALSE)/Lookup!$C$2)*VLOOKUP($C6,Model!$A$2:$E$22,5,FALSE)*VLOOKUP($C6,Model!$A$2:$G$22,7,FALSE)</f>
        <v>#N/A</v>
      </c>
      <c r="AB6" s="508" t="e">
        <f>(VLOOKUP($E6,Lookup!$F$4:$G$8,2,FALSE)/Lookup!$F$2)*VLOOKUP($C6,Model!$A$2:$E$22,5,FALSE)*VLOOKUP($C6,Model!$A$2:$H$22,8,FALSE)</f>
        <v>#N/A</v>
      </c>
      <c r="AC6" s="508" t="e">
        <f>(VLOOKUP($F6,Lookup!$H$4:$I$26,2,FALSE)/Lookup!$H$2)*VLOOKUP($C6,Model!$A$2:$E$22,5,FALSE)*VLOOKUP($C6,Model!$A$2:$I$22,9,FALSE)</f>
        <v>#N/A</v>
      </c>
      <c r="AD6" s="508" t="e">
        <f>(VLOOKUP($G6,Lookup!$J$4:$K$34,2,FALSE)/Lookup!$J$2)*VLOOKUP($C6,Model!$A$2:$E$22,5,FALSE)*VLOOKUP($C6,Model!$A$2:$J$22,10,FALSE)</f>
        <v>#N/A</v>
      </c>
      <c r="AE6" s="508" t="e">
        <f>(VLOOKUP($H6,Lookup!$L$4:$M$15,2,FALSE)/Lookup!$L$2)*VLOOKUP($C6,Model!$A$2:$E$22,5,FALSE)*VLOOKUP($C6,Model!$A$2:$K$22,11,FALSE)</f>
        <v>#N/A</v>
      </c>
      <c r="AF6" s="508" t="e">
        <f>_xlfn.SWITCH(VLOOKUP($C6,Model!$A$2:$F$22,6,FALSE),8,(VLOOKUP($I6,Lookup!$N$17:$O$24,2,FALSE)/Lookup!$L$2)*VLOOKUP($C6,Model!$A$2:$E$22,5,FALSE)*VLOOKUP($C6,Model!$A$2:$K$22,11,FALSE),(VLOOKUP($I6,Lookup!$N$4:$O$15,2,FALSE)/Lookup!$L$2)*VLOOKUP($C6,Model!$A$2:$E$22,5,FALSE)*VLOOKUP($C6,Model!$A$2:$K$22,11,FALSE))</f>
        <v>#NAME?</v>
      </c>
      <c r="AG6" s="508" t="e">
        <f>(VLOOKUP($J6,Lookup!$P$4:$Q$15,2,FALSE)/Lookup!$P$2)*VLOOKUP($C6,Model!$A$2:$E$22,5,FALSE)*VLOOKUP($C6,Model!$A$2:$L$22,12,FALSE)</f>
        <v>#N/A</v>
      </c>
      <c r="AH6" s="508" t="e">
        <f>_xlfn.SWITCH(VLOOKUP($C6,Model!$A$2:$F$22,6,FALSE),8,(VLOOKUP($K6,Lookup!$R$15:$S$23,2,FALSE)/Lookup!$R$2)*VLOOKUP($C6,Model!$A$2:$E$22,5,FALSE)*VLOOKUP($C6,Model!$A$2:$M$22,13,FALSE),(VLOOKUP($K6,Lookup!$R$4:$S$12,2,FALSE)/Lookup!$R$2)*VLOOKUP($C6,Model!$A$2:$E$22,5,FALSE)*VLOOKUP($C6,Model!$A$2:$M$22,13,FALSE))</f>
        <v>#NAME?</v>
      </c>
      <c r="AI6" s="508" t="e">
        <f>(VLOOKUP($L6,Lookup!$V$4:$W$12,2,FALSE)/Lookup!$V$2)*VLOOKUP($C6,Model!$A$2:$E$22,5,FALSE)*VLOOKUP($C6,Model!$A$2:$N$22,14,FALSE)</f>
        <v>#N/A</v>
      </c>
      <c r="AJ6" s="508" t="e">
        <f>(VLOOKUP($M6,Lookup!$X$4:$Y$10,2,FALSE)/Lookup!$X$2)*VLOOKUP($C6,Model!$A$2:$E$22,5,FALSE)*VLOOKUP($C6,Model!$A$2:$O$22,15,FALSE)</f>
        <v>#N/A</v>
      </c>
      <c r="AK6" s="508" t="e">
        <f>(VLOOKUP($N6,Lookup!$Z$4:$AA$13,2,FALSE)/Lookup!$Z$2)*VLOOKUP($C6,Model!$A$2:$E$22,5,FALSE)*VLOOKUP($C6,Model!$A$2:$P$22,16,FALSE)</f>
        <v>#N/A</v>
      </c>
      <c r="AL6" s="508" t="e">
        <f>(VLOOKUP($O6,Lookup!$AB$4:$AC$13,2,FALSE)/Lookup!$AB$2)*VLOOKUP($C6,Model!$A$2:$E$22,5,FALSE)*VLOOKUP($C6,Model!$A$2:$Q$22,17,FALSE)</f>
        <v>#N/A</v>
      </c>
      <c r="AM6" s="508" t="e">
        <f>(VLOOKUP($P6,Lookup!$T$4:$U$8,2,FALSE)/Lookup!$T$2)*VLOOKUP($C6,Model!$A$2:$E$22,5,FALSE)*VLOOKUP($C6,Model!$A$2:$R$22,18,FALSE)</f>
        <v>#N/A</v>
      </c>
      <c r="AN6" s="508" t="e">
        <f>(VLOOKUP($Q6,Lookup!$AD$4:$AE$13,2,FALSE)/Lookup!$AD$2)*VLOOKUP($C6,Model!$A$2:$E$22,5,FALSE)*VLOOKUP($C6,Model!$A$2:$S$22,19,FALSE)</f>
        <v>#N/A</v>
      </c>
      <c r="AO6" s="508" t="e">
        <f>(VLOOKUP($R6,Lookup!$AF$4:$AG$8,2,FALSE)/Lookup!$AF$2)*VLOOKUP($C6,Model!$A$2:$E$22,5,FALSE)*VLOOKUP($C6,Model!$A$2:$T$22,20,FALSE)</f>
        <v>#N/A</v>
      </c>
      <c r="AP6" s="508" t="e">
        <f>(VLOOKUP($S6,Lookup!$AH$4:$AI$9,2,FALSE)/Lookup!$AH$2)*VLOOKUP($C6,Model!$A$2:$E$22,5,FALSE)*VLOOKUP($C6,Model!$A$2:$U$22,21,FALSE)</f>
        <v>#N/A</v>
      </c>
      <c r="AQ6" s="508" t="e">
        <f>(VLOOKUP($T6,Lookup!$AJ$4:$AK$12,2,FALSE)/Lookup!$AJ$2)*VLOOKUP($C6,Model!$A$2:$E$22,5,FALSE)*VLOOKUP($C6,Model!$A$2:$V$22,22,FALSE)</f>
        <v>#N/A</v>
      </c>
    </row>
    <row r="7">
      <c r="A7" s="74">
        <v>6</v>
      </c>
      <c r="B7" s="74" t="s">
        <v>211</v>
      </c>
      <c r="C7" s="74" t="s">
        <v>212</v>
      </c>
      <c r="D7" s="74" t="s">
        <v>213</v>
      </c>
      <c r="E7" s="74" t="s">
        <v>65</v>
      </c>
      <c r="F7" s="74" t="s">
        <v>214</v>
      </c>
      <c r="G7" s="74"/>
      <c r="H7" s="74"/>
      <c r="I7" s="75"/>
      <c r="J7" s="74"/>
      <c r="K7" s="74"/>
      <c r="L7" s="74"/>
      <c r="M7" s="74"/>
      <c r="N7" s="74" t="s">
        <v>215</v>
      </c>
      <c r="O7" s="77" t="s">
        <v>202</v>
      </c>
      <c r="P7" s="74"/>
      <c r="Q7" s="74" t="s">
        <v>216</v>
      </c>
      <c r="R7" s="74"/>
      <c r="S7" s="74"/>
      <c r="T7" s="74" t="s">
        <v>199</v>
      </c>
      <c r="U7" s="508">
        <f t="shared" si="0"/>
        <v>0.15</v>
      </c>
      <c r="V7" s="513">
        <f t="shared" si="1"/>
        <v>30</v>
      </c>
      <c r="W7" s="511"/>
      <c r="X7" s="511"/>
      <c r="Y7" s="511"/>
      <c r="Z7" s="507">
        <f>VLOOKUP($C7,Model!$A$2:$D$22,2,FALSE)</f>
        <v>200</v>
      </c>
      <c r="AA7" s="508">
        <f>(VLOOKUP($D7,Lookup!$C$4:$D$36,2,FALSE)/Lookup!$C$2)*VLOOKUP($C7,Model!$A$2:$E$22,5,FALSE)*VLOOKUP($C7,Model!$A$2:$G$22,7,FALSE)</f>
        <v>0.15</v>
      </c>
      <c r="AB7" s="508">
        <f>(VLOOKUP($E7,Lookup!$F$4:$G$8,2,FALSE)/Lookup!$F$2)*VLOOKUP($C7,Model!$A$2:$E$22,5,FALSE)*VLOOKUP($C7,Model!$A$2:$H$22,8,FALSE)</f>
        <v>0</v>
      </c>
      <c r="AC7" s="508">
        <f>(VLOOKUP($F7,Lookup!$H$4:$I$26,2,FALSE)/Lookup!$H$2)*VLOOKUP($C7,Model!$A$2:$E$22,5,FALSE)*VLOOKUP($C7,Model!$A$2:$I$22,9,FALSE)</f>
        <v>0</v>
      </c>
      <c r="AD7" s="508" t="e">
        <f>(VLOOKUP($G7,Lookup!$J$4:$K$34,2,FALSE)/Lookup!$J$2)*VLOOKUP($C7,Model!$A$2:$E$22,5,FALSE)*VLOOKUP($C7,Model!$A$2:$J$22,10,FALSE)</f>
        <v>#N/A</v>
      </c>
      <c r="AE7" s="508" t="e">
        <f>(VLOOKUP($H7,Lookup!$L$4:$M$15,2,FALSE)/Lookup!$L$2)*VLOOKUP($C7,Model!$A$2:$E$22,5,FALSE)*VLOOKUP($C7,Model!$A$2:$K$22,11,FALSE)</f>
        <v>#N/A</v>
      </c>
      <c r="AF7" s="508" t="e">
        <f>_xlfn.SWITCH(VLOOKUP($C7,Model!$A$2:$F$22,6,FALSE),8,(VLOOKUP($I7,Lookup!$N$17:$O$24,2,FALSE)/Lookup!$L$2)*VLOOKUP($C7,Model!$A$2:$E$22,5,FALSE)*VLOOKUP($C7,Model!$A$2:$K$22,11,FALSE),(VLOOKUP($I7,Lookup!$N$4:$O$15,2,FALSE)/Lookup!$L$2)*VLOOKUP($C7,Model!$A$2:$E$22,5,FALSE)*VLOOKUP($C7,Model!$A$2:$K$22,11,FALSE))</f>
        <v>#NAME?</v>
      </c>
      <c r="AG7" s="508" t="e">
        <f>(VLOOKUP($J7,Lookup!$P$4:$Q$15,2,FALSE)/Lookup!$P$2)*VLOOKUP($C7,Model!$A$2:$E$22,5,FALSE)*VLOOKUP($C7,Model!$A$2:$L$22,12,FALSE)</f>
        <v>#N/A</v>
      </c>
      <c r="AH7" s="508" t="e">
        <f>_xlfn.SWITCH(VLOOKUP($C7,Model!$A$2:$F$22,6,FALSE),8,(VLOOKUP($K7,Lookup!$R$15:$S$23,2,FALSE)/Lookup!$R$2)*VLOOKUP($C7,Model!$A$2:$E$22,5,FALSE)*VLOOKUP($C7,Model!$A$2:$M$22,13,FALSE),(VLOOKUP($K7,Lookup!$R$4:$S$12,2,FALSE)/Lookup!$R$2)*VLOOKUP($C7,Model!$A$2:$E$22,5,FALSE)*VLOOKUP($C7,Model!$A$2:$M$22,13,FALSE))</f>
        <v>#NAME?</v>
      </c>
      <c r="AI7" s="508" t="e">
        <f>(VLOOKUP($L7,Lookup!$V$4:$W$12,2,FALSE)/Lookup!$V$2)*VLOOKUP($C7,Model!$A$2:$E$22,5,FALSE)*VLOOKUP($C7,Model!$A$2:$N$22,14,FALSE)</f>
        <v>#N/A</v>
      </c>
      <c r="AJ7" s="508" t="e">
        <f>(VLOOKUP($M7,Lookup!$X$4:$Y$10,2,FALSE)/Lookup!$X$2)*VLOOKUP($C7,Model!$A$2:$E$22,5,FALSE)*VLOOKUP($C7,Model!$A$2:$O$22,15,FALSE)</f>
        <v>#N/A</v>
      </c>
      <c r="AK7" s="508" t="e">
        <f>(VLOOKUP($N7,Lookup!$Z$4:$AA$13,2,FALSE)/Lookup!$Z$2)*VLOOKUP($C7,Model!$A$2:$E$22,5,FALSE)*VLOOKUP($C7,Model!$A$2:$P$22,16,FALSE)</f>
        <v>#N/A</v>
      </c>
      <c r="AL7" s="508" t="e">
        <f>(VLOOKUP($O7,Lookup!$AB$4:$AC$13,2,FALSE)/Lookup!$AB$2)*VLOOKUP($C7,Model!$A$2:$E$22,5,FALSE)*VLOOKUP($C7,Model!$A$2:$Q$22,17,FALSE)</f>
        <v>#N/A</v>
      </c>
      <c r="AM7" s="508" t="e">
        <f>(VLOOKUP($P7,Lookup!$T$4:$U$8,2,FALSE)/Lookup!$T$2)*VLOOKUP($C7,Model!$A$2:$E$22,5,FALSE)*VLOOKUP($C7,Model!$A$2:$R$22,18,FALSE)</f>
        <v>#N/A</v>
      </c>
      <c r="AN7" s="508" t="e">
        <f>(VLOOKUP($Q7,Lookup!$AD$4:$AE$13,2,FALSE)/Lookup!$AD$2)*VLOOKUP($C7,Model!$A$2:$E$22,5,FALSE)*VLOOKUP($C7,Model!$A$2:$S$22,19,FALSE)</f>
        <v>#N/A</v>
      </c>
      <c r="AO7" s="508" t="e">
        <f>(VLOOKUP($R7,Lookup!$AF$4:$AG$8,2,FALSE)/Lookup!$AF$2)*VLOOKUP($C7,Model!$A$2:$E$22,5,FALSE)*VLOOKUP($C7,Model!$A$2:$T$22,20,FALSE)</f>
        <v>#N/A</v>
      </c>
      <c r="AP7" s="508" t="e">
        <f>(VLOOKUP($S7,Lookup!$AH$4:$AI$9,2,FALSE)/Lookup!$AH$2)*VLOOKUP($C7,Model!$A$2:$E$22,5,FALSE)*VLOOKUP($C7,Model!$A$2:$U$22,21,FALSE)</f>
        <v>#N/A</v>
      </c>
      <c r="AQ7" s="508" t="e">
        <f>(VLOOKUP($T7,Lookup!$AJ$4:$AK$12,2,FALSE)/Lookup!$AJ$2)*VLOOKUP($C7,Model!$A$2:$E$22,5,FALSE)*VLOOKUP($C7,Model!$A$2:$V$22,22,FALSE)</f>
        <v>#N/A</v>
      </c>
    </row>
    <row r="8">
      <c r="A8" s="74">
        <v>7</v>
      </c>
      <c r="B8" s="74" t="s">
        <v>217</v>
      </c>
      <c r="C8" s="74" t="s">
        <v>195</v>
      </c>
      <c r="D8" s="74" t="s">
        <v>195</v>
      </c>
      <c r="E8" s="74" t="s">
        <v>65</v>
      </c>
      <c r="F8" s="74" t="s">
        <v>195</v>
      </c>
      <c r="G8" s="74"/>
      <c r="H8" s="74"/>
      <c r="I8" s="75"/>
      <c r="J8" s="74"/>
      <c r="K8" s="74"/>
      <c r="L8" s="74"/>
      <c r="M8" s="74"/>
      <c r="N8" s="74" t="s">
        <v>206</v>
      </c>
      <c r="O8" s="77" t="s">
        <v>206</v>
      </c>
      <c r="P8" s="74"/>
      <c r="Q8" s="74" t="s">
        <v>203</v>
      </c>
      <c r="R8" s="74"/>
      <c r="S8" s="74"/>
      <c r="T8" s="74" t="s">
        <v>199</v>
      </c>
      <c r="U8" s="508">
        <f t="shared" si="0"/>
        <v>0</v>
      </c>
      <c r="V8" s="513">
        <f t="shared" si="1"/>
        <v>0</v>
      </c>
      <c r="W8" s="511"/>
      <c r="X8" s="511"/>
      <c r="Y8" s="511"/>
      <c r="Z8" s="507" t="e">
        <f>VLOOKUP($C8,Model!$A$2:$D$22,2,FALSE)</f>
        <v>#N/A</v>
      </c>
      <c r="AA8" s="508" t="e">
        <f>(VLOOKUP($D8,Lookup!$C$4:$D$36,2,FALSE)/Lookup!$C$2)*VLOOKUP($C8,Model!$A$2:$E$22,5,FALSE)*VLOOKUP($C8,Model!$A$2:$G$22,7,FALSE)</f>
        <v>#N/A</v>
      </c>
      <c r="AB8" s="508" t="e">
        <f>(VLOOKUP($E8,Lookup!$F$4:$G$8,2,FALSE)/Lookup!$F$2)*VLOOKUP($C8,Model!$A$2:$E$22,5,FALSE)*VLOOKUP($C8,Model!$A$2:$H$22,8,FALSE)</f>
        <v>#N/A</v>
      </c>
      <c r="AC8" s="508" t="e">
        <f>(VLOOKUP($F8,Lookup!$H$4:$I$26,2,FALSE)/Lookup!$H$2)*VLOOKUP($C8,Model!$A$2:$E$22,5,FALSE)*VLOOKUP($C8,Model!$A$2:$I$22,9,FALSE)</f>
        <v>#N/A</v>
      </c>
      <c r="AD8" s="508" t="e">
        <f>(VLOOKUP($G8,Lookup!$J$4:$K$34,2,FALSE)/Lookup!$J$2)*VLOOKUP($C8,Model!$A$2:$E$22,5,FALSE)*VLOOKUP($C8,Model!$A$2:$J$22,10,FALSE)</f>
        <v>#N/A</v>
      </c>
      <c r="AE8" s="508" t="e">
        <f>(VLOOKUP($H8,Lookup!$L$4:$M$15,2,FALSE)/Lookup!$L$2)*VLOOKUP($C8,Model!$A$2:$E$22,5,FALSE)*VLOOKUP($C8,Model!$A$2:$K$22,11,FALSE)</f>
        <v>#N/A</v>
      </c>
      <c r="AF8" s="508" t="e">
        <f>_xlfn.SWITCH(VLOOKUP($C8,Model!$A$2:$F$22,6,FALSE),8,(VLOOKUP($I8,Lookup!$N$17:$O$24,2,FALSE)/Lookup!$L$2)*VLOOKUP($C8,Model!$A$2:$E$22,5,FALSE)*VLOOKUP($C8,Model!$A$2:$K$22,11,FALSE),(VLOOKUP($I8,Lookup!$N$4:$O$15,2,FALSE)/Lookup!$L$2)*VLOOKUP($C8,Model!$A$2:$E$22,5,FALSE)*VLOOKUP($C8,Model!$A$2:$K$22,11,FALSE))</f>
        <v>#NAME?</v>
      </c>
      <c r="AG8" s="508" t="e">
        <f>(VLOOKUP($J8,Lookup!$P$4:$Q$15,2,FALSE)/Lookup!$P$2)*VLOOKUP($C8,Model!$A$2:$E$22,5,FALSE)*VLOOKUP($C8,Model!$A$2:$L$22,12,FALSE)</f>
        <v>#N/A</v>
      </c>
      <c r="AH8" s="508" t="e">
        <f>_xlfn.SWITCH(VLOOKUP($C8,Model!$A$2:$F$22,6,FALSE),8,(VLOOKUP($K8,Lookup!$R$15:$S$23,2,FALSE)/Lookup!$R$2)*VLOOKUP($C8,Model!$A$2:$E$22,5,FALSE)*VLOOKUP($C8,Model!$A$2:$M$22,13,FALSE),(VLOOKUP($K8,Lookup!$R$4:$S$12,2,FALSE)/Lookup!$R$2)*VLOOKUP($C8,Model!$A$2:$E$22,5,FALSE)*VLOOKUP($C8,Model!$A$2:$M$22,13,FALSE))</f>
        <v>#NAME?</v>
      </c>
      <c r="AI8" s="508" t="e">
        <f>(VLOOKUP($L8,Lookup!$V$4:$W$12,2,FALSE)/Lookup!$V$2)*VLOOKUP($C8,Model!$A$2:$E$22,5,FALSE)*VLOOKUP($C8,Model!$A$2:$N$22,14,FALSE)</f>
        <v>#N/A</v>
      </c>
      <c r="AJ8" s="508" t="e">
        <f>(VLOOKUP($M8,Lookup!$X$4:$Y$10,2,FALSE)/Lookup!$X$2)*VLOOKUP($C8,Model!$A$2:$E$22,5,FALSE)*VLOOKUP($C8,Model!$A$2:$O$22,15,FALSE)</f>
        <v>#N/A</v>
      </c>
      <c r="AK8" s="508" t="e">
        <f>(VLOOKUP($N8,Lookup!$Z$4:$AA$13,2,FALSE)/Lookup!$Z$2)*VLOOKUP($C8,Model!$A$2:$E$22,5,FALSE)*VLOOKUP($C8,Model!$A$2:$P$22,16,FALSE)</f>
        <v>#N/A</v>
      </c>
      <c r="AL8" s="508" t="e">
        <f>(VLOOKUP($O8,Lookup!$AB$4:$AC$13,2,FALSE)/Lookup!$AB$2)*VLOOKUP($C8,Model!$A$2:$E$22,5,FALSE)*VLOOKUP($C8,Model!$A$2:$Q$22,17,FALSE)</f>
        <v>#N/A</v>
      </c>
      <c r="AM8" s="508" t="e">
        <f>(VLOOKUP($P8,Lookup!$T$4:$U$8,2,FALSE)/Lookup!$T$2)*VLOOKUP($C8,Model!$A$2:$E$22,5,FALSE)*VLOOKUP($C8,Model!$A$2:$R$22,18,FALSE)</f>
        <v>#N/A</v>
      </c>
      <c r="AN8" s="508" t="e">
        <f>(VLOOKUP($Q8,Lookup!$AD$4:$AE$13,2,FALSE)/Lookup!$AD$2)*VLOOKUP($C8,Model!$A$2:$E$22,5,FALSE)*VLOOKUP($C8,Model!$A$2:$S$22,19,FALSE)</f>
        <v>#N/A</v>
      </c>
      <c r="AO8" s="508" t="e">
        <f>(VLOOKUP($R8,Lookup!$AF$4:$AG$8,2,FALSE)/Lookup!$AF$2)*VLOOKUP($C8,Model!$A$2:$E$22,5,FALSE)*VLOOKUP($C8,Model!$A$2:$T$22,20,FALSE)</f>
        <v>#N/A</v>
      </c>
      <c r="AP8" s="508" t="e">
        <f>(VLOOKUP($S8,Lookup!$AH$4:$AI$9,2,FALSE)/Lookup!$AH$2)*VLOOKUP($C8,Model!$A$2:$E$22,5,FALSE)*VLOOKUP($C8,Model!$A$2:$U$22,21,FALSE)</f>
        <v>#N/A</v>
      </c>
      <c r="AQ8" s="508" t="e">
        <f>(VLOOKUP($T8,Lookup!$AJ$4:$AK$12,2,FALSE)/Lookup!$AJ$2)*VLOOKUP($C8,Model!$A$2:$E$22,5,FALSE)*VLOOKUP($C8,Model!$A$2:$V$22,22,FALSE)</f>
        <v>#N/A</v>
      </c>
    </row>
    <row r="9">
      <c r="A9" s="74">
        <v>8</v>
      </c>
      <c r="B9" s="74" t="s">
        <v>218</v>
      </c>
      <c r="C9" s="74" t="s">
        <v>195</v>
      </c>
      <c r="D9" s="74" t="s">
        <v>195</v>
      </c>
      <c r="E9" s="74" t="s">
        <v>65</v>
      </c>
      <c r="F9" s="74" t="s">
        <v>195</v>
      </c>
      <c r="G9" s="74"/>
      <c r="H9" s="74"/>
      <c r="I9" s="75"/>
      <c r="J9" s="74"/>
      <c r="K9" s="74"/>
      <c r="L9" s="74"/>
      <c r="M9" s="74"/>
      <c r="N9" s="74" t="s">
        <v>206</v>
      </c>
      <c r="O9" s="77" t="s">
        <v>206</v>
      </c>
      <c r="P9" s="74"/>
      <c r="Q9" s="74" t="s">
        <v>219</v>
      </c>
      <c r="R9" s="74"/>
      <c r="S9" s="74"/>
      <c r="T9" s="74" t="s">
        <v>209</v>
      </c>
      <c r="U9" s="508">
        <f t="shared" si="0"/>
        <v>0</v>
      </c>
      <c r="V9" s="513">
        <f t="shared" si="1"/>
        <v>0</v>
      </c>
      <c r="W9" s="511"/>
      <c r="X9" s="511"/>
      <c r="Y9" s="511"/>
      <c r="Z9" s="507" t="e">
        <f>VLOOKUP($C9,Model!$A$2:$D$22,2,FALSE)</f>
        <v>#N/A</v>
      </c>
      <c r="AA9" s="508" t="e">
        <f>(VLOOKUP($D9,Lookup!$C$4:$D$36,2,FALSE)/Lookup!$C$2)*VLOOKUP($C9,Model!$A$2:$E$22,5,FALSE)*VLOOKUP($C9,Model!$A$2:$G$22,7,FALSE)</f>
        <v>#N/A</v>
      </c>
      <c r="AB9" s="508" t="e">
        <f>(VLOOKUP($E9,Lookup!$F$4:$G$8,2,FALSE)/Lookup!$F$2)*VLOOKUP($C9,Model!$A$2:$E$22,5,FALSE)*VLOOKUP($C9,Model!$A$2:$H$22,8,FALSE)</f>
        <v>#N/A</v>
      </c>
      <c r="AC9" s="508" t="e">
        <f>(VLOOKUP($F9,Lookup!$H$4:$I$26,2,FALSE)/Lookup!$H$2)*VLOOKUP($C9,Model!$A$2:$E$22,5,FALSE)*VLOOKUP($C9,Model!$A$2:$I$22,9,FALSE)</f>
        <v>#N/A</v>
      </c>
      <c r="AD9" s="508" t="e">
        <f>(VLOOKUP($G9,Lookup!$J$4:$K$34,2,FALSE)/Lookup!$J$2)*VLOOKUP($C9,Model!$A$2:$E$22,5,FALSE)*VLOOKUP($C9,Model!$A$2:$J$22,10,FALSE)</f>
        <v>#N/A</v>
      </c>
      <c r="AE9" s="508" t="e">
        <f>(VLOOKUP($H9,Lookup!$L$4:$M$15,2,FALSE)/Lookup!$L$2)*VLOOKUP($C9,Model!$A$2:$E$22,5,FALSE)*VLOOKUP($C9,Model!$A$2:$K$22,11,FALSE)</f>
        <v>#N/A</v>
      </c>
      <c r="AF9" s="508" t="e">
        <f>_xlfn.SWITCH(VLOOKUP($C9,Model!$A$2:$F$22,6,FALSE),8,(VLOOKUP($I9,Lookup!$N$17:$O$24,2,FALSE)/Lookup!$L$2)*VLOOKUP($C9,Model!$A$2:$E$22,5,FALSE)*VLOOKUP($C9,Model!$A$2:$K$22,11,FALSE),(VLOOKUP($I9,Lookup!$N$4:$O$15,2,FALSE)/Lookup!$L$2)*VLOOKUP($C9,Model!$A$2:$E$22,5,FALSE)*VLOOKUP($C9,Model!$A$2:$K$22,11,FALSE))</f>
        <v>#NAME?</v>
      </c>
      <c r="AG9" s="508" t="e">
        <f>(VLOOKUP($J9,Lookup!$P$4:$Q$15,2,FALSE)/Lookup!$P$2)*VLOOKUP($C9,Model!$A$2:$E$22,5,FALSE)*VLOOKUP($C9,Model!$A$2:$L$22,12,FALSE)</f>
        <v>#N/A</v>
      </c>
      <c r="AH9" s="508" t="e">
        <f>_xlfn.SWITCH(VLOOKUP($C9,Model!$A$2:$F$22,6,FALSE),8,(VLOOKUP($K9,Lookup!$R$15:$S$23,2,FALSE)/Lookup!$R$2)*VLOOKUP($C9,Model!$A$2:$E$22,5,FALSE)*VLOOKUP($C9,Model!$A$2:$M$22,13,FALSE),(VLOOKUP($K9,Lookup!$R$4:$S$12,2,FALSE)/Lookup!$R$2)*VLOOKUP($C9,Model!$A$2:$E$22,5,FALSE)*VLOOKUP($C9,Model!$A$2:$M$22,13,FALSE))</f>
        <v>#NAME?</v>
      </c>
      <c r="AI9" s="508" t="e">
        <f>(VLOOKUP($L9,Lookup!$V$4:$W$12,2,FALSE)/Lookup!$V$2)*VLOOKUP($C9,Model!$A$2:$E$22,5,FALSE)*VLOOKUP($C9,Model!$A$2:$N$22,14,FALSE)</f>
        <v>#N/A</v>
      </c>
      <c r="AJ9" s="508" t="e">
        <f>(VLOOKUP($M9,Lookup!$X$4:$Y$10,2,FALSE)/Lookup!$X$2)*VLOOKUP($C9,Model!$A$2:$E$22,5,FALSE)*VLOOKUP($C9,Model!$A$2:$O$22,15,FALSE)</f>
        <v>#N/A</v>
      </c>
      <c r="AK9" s="508" t="e">
        <f>(VLOOKUP($N9,Lookup!$Z$4:$AA$13,2,FALSE)/Lookup!$Z$2)*VLOOKUP($C9,Model!$A$2:$E$22,5,FALSE)*VLOOKUP($C9,Model!$A$2:$P$22,16,FALSE)</f>
        <v>#N/A</v>
      </c>
      <c r="AL9" s="508" t="e">
        <f>(VLOOKUP($O9,Lookup!$AB$4:$AC$13,2,FALSE)/Lookup!$AB$2)*VLOOKUP($C9,Model!$A$2:$E$22,5,FALSE)*VLOOKUP($C9,Model!$A$2:$Q$22,17,FALSE)</f>
        <v>#N/A</v>
      </c>
      <c r="AM9" s="508" t="e">
        <f>(VLOOKUP($P9,Lookup!$T$4:$U$8,2,FALSE)/Lookup!$T$2)*VLOOKUP($C9,Model!$A$2:$E$22,5,FALSE)*VLOOKUP($C9,Model!$A$2:$R$22,18,FALSE)</f>
        <v>#N/A</v>
      </c>
      <c r="AN9" s="508" t="e">
        <f>(VLOOKUP($Q9,Lookup!$AD$4:$AE$13,2,FALSE)/Lookup!$AD$2)*VLOOKUP($C9,Model!$A$2:$E$22,5,FALSE)*VLOOKUP($C9,Model!$A$2:$S$22,19,FALSE)</f>
        <v>#N/A</v>
      </c>
      <c r="AO9" s="508" t="e">
        <f>(VLOOKUP($R9,Lookup!$AF$4:$AG$8,2,FALSE)/Lookup!$AF$2)*VLOOKUP($C9,Model!$A$2:$E$22,5,FALSE)*VLOOKUP($C9,Model!$A$2:$T$22,20,FALSE)</f>
        <v>#N/A</v>
      </c>
      <c r="AP9" s="508" t="e">
        <f>(VLOOKUP($S9,Lookup!$AH$4:$AI$9,2,FALSE)/Lookup!$AH$2)*VLOOKUP($C9,Model!$A$2:$E$22,5,FALSE)*VLOOKUP($C9,Model!$A$2:$U$22,21,FALSE)</f>
        <v>#N/A</v>
      </c>
      <c r="AQ9" s="508" t="e">
        <f>(VLOOKUP($T9,Lookup!$AJ$4:$AK$12,2,FALSE)/Lookup!$AJ$2)*VLOOKUP($C9,Model!$A$2:$E$22,5,FALSE)*VLOOKUP($C9,Model!$A$2:$V$22,22,FALSE)</f>
        <v>#N/A</v>
      </c>
    </row>
    <row r="10">
      <c r="A10" s="74">
        <v>9</v>
      </c>
      <c r="B10" s="74" t="s">
        <v>220</v>
      </c>
      <c r="C10" s="74" t="s">
        <v>195</v>
      </c>
      <c r="D10" s="74" t="s">
        <v>195</v>
      </c>
      <c r="E10" s="74" t="s">
        <v>196</v>
      </c>
      <c r="F10" s="74" t="s">
        <v>195</v>
      </c>
      <c r="G10" s="74"/>
      <c r="H10" s="74"/>
      <c r="I10" s="75"/>
      <c r="J10" s="74"/>
      <c r="K10" s="74"/>
      <c r="L10" s="74"/>
      <c r="M10" s="74"/>
      <c r="N10" s="74" t="s">
        <v>206</v>
      </c>
      <c r="O10" s="77" t="s">
        <v>206</v>
      </c>
      <c r="P10" s="74"/>
      <c r="Q10" s="74" t="s">
        <v>207</v>
      </c>
      <c r="R10" s="74"/>
      <c r="S10" s="74"/>
      <c r="T10" s="74" t="s">
        <v>221</v>
      </c>
      <c r="U10" s="508">
        <f t="shared" si="0"/>
        <v>0</v>
      </c>
      <c r="V10" s="513">
        <f t="shared" si="1"/>
        <v>0</v>
      </c>
      <c r="W10" s="511"/>
      <c r="X10" s="511"/>
      <c r="Y10" s="511"/>
      <c r="Z10" s="507" t="e">
        <f>VLOOKUP($C10,Model!$A$2:$D$22,2,FALSE)</f>
        <v>#N/A</v>
      </c>
      <c r="AA10" s="508" t="e">
        <f>(VLOOKUP($D10,Lookup!$C$4:$D$36,2,FALSE)/Lookup!$C$2)*VLOOKUP($C10,Model!$A$2:$E$22,5,FALSE)*VLOOKUP($C10,Model!$A$2:$G$22,7,FALSE)</f>
        <v>#N/A</v>
      </c>
      <c r="AB10" s="508" t="e">
        <f>(VLOOKUP($E10,Lookup!$F$4:$G$8,2,FALSE)/Lookup!$F$2)*VLOOKUP($C10,Model!$A$2:$E$22,5,FALSE)*VLOOKUP($C10,Model!$A$2:$H$22,8,FALSE)</f>
        <v>#N/A</v>
      </c>
      <c r="AC10" s="508" t="e">
        <f>(VLOOKUP($F10,Lookup!$H$4:$I$26,2,FALSE)/Lookup!$H$2)*VLOOKUP($C10,Model!$A$2:$E$22,5,FALSE)*VLOOKUP($C10,Model!$A$2:$I$22,9,FALSE)</f>
        <v>#N/A</v>
      </c>
      <c r="AD10" s="508" t="e">
        <f>(VLOOKUP($G10,Lookup!$J$4:$K$34,2,FALSE)/Lookup!$J$2)*VLOOKUP($C10,Model!$A$2:$E$22,5,FALSE)*VLOOKUP($C10,Model!$A$2:$J$22,10,FALSE)</f>
        <v>#N/A</v>
      </c>
      <c r="AE10" s="508" t="e">
        <f>(VLOOKUP($H10,Lookup!$L$4:$M$15,2,FALSE)/Lookup!$L$2)*VLOOKUP($C10,Model!$A$2:$E$22,5,FALSE)*VLOOKUP($C10,Model!$A$2:$K$22,11,FALSE)</f>
        <v>#N/A</v>
      </c>
      <c r="AF10" s="508" t="e">
        <f>_xlfn.SWITCH(VLOOKUP($C10,Model!$A$2:$F$22,6,FALSE),8,(VLOOKUP($I10,Lookup!$N$17:$O$24,2,FALSE)/Lookup!$L$2)*VLOOKUP($C10,Model!$A$2:$E$22,5,FALSE)*VLOOKUP($C10,Model!$A$2:$K$22,11,FALSE),(VLOOKUP($I10,Lookup!$N$4:$O$15,2,FALSE)/Lookup!$L$2)*VLOOKUP($C10,Model!$A$2:$E$22,5,FALSE)*VLOOKUP($C10,Model!$A$2:$K$22,11,FALSE))</f>
        <v>#NAME?</v>
      </c>
      <c r="AG10" s="508" t="e">
        <f>(VLOOKUP($J10,Lookup!$P$4:$Q$15,2,FALSE)/Lookup!$P$2)*VLOOKUP($C10,Model!$A$2:$E$22,5,FALSE)*VLOOKUP($C10,Model!$A$2:$L$22,12,FALSE)</f>
        <v>#N/A</v>
      </c>
      <c r="AH10" s="508" t="e">
        <f>_xlfn.SWITCH(VLOOKUP($C10,Model!$A$2:$F$22,6,FALSE),8,(VLOOKUP($K10,Lookup!$R$15:$S$23,2,FALSE)/Lookup!$R$2)*VLOOKUP($C10,Model!$A$2:$E$22,5,FALSE)*VLOOKUP($C10,Model!$A$2:$M$22,13,FALSE),(VLOOKUP($K10,Lookup!$R$4:$S$12,2,FALSE)/Lookup!$R$2)*VLOOKUP($C10,Model!$A$2:$E$22,5,FALSE)*VLOOKUP($C10,Model!$A$2:$M$22,13,FALSE))</f>
        <v>#NAME?</v>
      </c>
      <c r="AI10" s="508" t="e">
        <f>(VLOOKUP($L10,Lookup!$V$4:$W$12,2,FALSE)/Lookup!$V$2)*VLOOKUP($C10,Model!$A$2:$E$22,5,FALSE)*VLOOKUP($C10,Model!$A$2:$N$22,14,FALSE)</f>
        <v>#N/A</v>
      </c>
      <c r="AJ10" s="508" t="e">
        <f>(VLOOKUP($M10,Lookup!$X$4:$Y$10,2,FALSE)/Lookup!$X$2)*VLOOKUP($C10,Model!$A$2:$E$22,5,FALSE)*VLOOKUP($C10,Model!$A$2:$O$22,15,FALSE)</f>
        <v>#N/A</v>
      </c>
      <c r="AK10" s="508" t="e">
        <f>(VLOOKUP($N10,Lookup!$Z$4:$AA$13,2,FALSE)/Lookup!$Z$2)*VLOOKUP($C10,Model!$A$2:$E$22,5,FALSE)*VLOOKUP($C10,Model!$A$2:$P$22,16,FALSE)</f>
        <v>#N/A</v>
      </c>
      <c r="AL10" s="508" t="e">
        <f>(VLOOKUP($O10,Lookup!$AB$4:$AC$13,2,FALSE)/Lookup!$AB$2)*VLOOKUP($C10,Model!$A$2:$E$22,5,FALSE)*VLOOKUP($C10,Model!$A$2:$Q$22,17,FALSE)</f>
        <v>#N/A</v>
      </c>
      <c r="AM10" s="508" t="e">
        <f>(VLOOKUP($P10,Lookup!$T$4:$U$8,2,FALSE)/Lookup!$T$2)*VLOOKUP($C10,Model!$A$2:$E$22,5,FALSE)*VLOOKUP($C10,Model!$A$2:$R$22,18,FALSE)</f>
        <v>#N/A</v>
      </c>
      <c r="AN10" s="508" t="e">
        <f>(VLOOKUP($Q10,Lookup!$AD$4:$AE$13,2,FALSE)/Lookup!$AD$2)*VLOOKUP($C10,Model!$A$2:$E$22,5,FALSE)*VLOOKUP($C10,Model!$A$2:$S$22,19,FALSE)</f>
        <v>#N/A</v>
      </c>
      <c r="AO10" s="508" t="e">
        <f>(VLOOKUP($R10,Lookup!$AF$4:$AG$8,2,FALSE)/Lookup!$AF$2)*VLOOKUP($C10,Model!$A$2:$E$22,5,FALSE)*VLOOKUP($C10,Model!$A$2:$T$22,20,FALSE)</f>
        <v>#N/A</v>
      </c>
      <c r="AP10" s="508" t="e">
        <f>(VLOOKUP($S10,Lookup!$AH$4:$AI$9,2,FALSE)/Lookup!$AH$2)*VLOOKUP($C10,Model!$A$2:$E$22,5,FALSE)*VLOOKUP($C10,Model!$A$2:$U$22,21,FALSE)</f>
        <v>#N/A</v>
      </c>
      <c r="AQ10" s="508" t="e">
        <f>(VLOOKUP($T10,Lookup!$AJ$4:$AK$12,2,FALSE)/Lookup!$AJ$2)*VLOOKUP($C10,Model!$A$2:$E$22,5,FALSE)*VLOOKUP($C10,Model!$A$2:$V$22,22,FALSE)</f>
        <v>#N/A</v>
      </c>
    </row>
    <row r="11">
      <c r="A11" s="74">
        <v>10</v>
      </c>
      <c r="B11" s="74" t="s">
        <v>222</v>
      </c>
      <c r="C11" s="74" t="s">
        <v>195</v>
      </c>
      <c r="D11" s="74" t="s">
        <v>195</v>
      </c>
      <c r="E11" s="74" t="s">
        <v>65</v>
      </c>
      <c r="F11" s="74" t="s">
        <v>195</v>
      </c>
      <c r="G11" s="74"/>
      <c r="H11" s="74"/>
      <c r="I11" s="75"/>
      <c r="J11" s="74"/>
      <c r="K11" s="74"/>
      <c r="L11" s="74"/>
      <c r="M11" s="74"/>
      <c r="N11" s="74" t="s">
        <v>223</v>
      </c>
      <c r="O11" s="77" t="s">
        <v>223</v>
      </c>
      <c r="P11" s="74"/>
      <c r="Q11" s="74" t="s">
        <v>198</v>
      </c>
      <c r="R11" s="74"/>
      <c r="S11" s="74"/>
      <c r="T11" s="74" t="s">
        <v>204</v>
      </c>
      <c r="U11" s="508">
        <f>IFERROR(AA11,0)+IFERROR(AB11,0)+IFERROR(AC11,0)+IFERROR(AD11,0)+IFERROR(MAX(IFERROR(AE11,0),IFERROR(AF11,0)),0)+IFERROR(AG11,0)+IFERROR(AH11,0)+IFERROR(AI11,0)+IFERROR(AJ11,0)+IFERROR(AK11,0)+IFERROR(AL11,0)+IFERROR(AM11,0)+IFERROR(AN11,0)+IFERROR(AO11,0)+IFERROR(AP11,0)+IFERROR(AQ11,0)</f>
        <v>0</v>
      </c>
      <c r="V11" s="513">
        <f t="shared" si="1"/>
        <v>0</v>
      </c>
      <c r="W11" s="511"/>
      <c r="X11" s="511"/>
      <c r="Y11" s="511"/>
      <c r="Z11" s="507" t="e">
        <f>VLOOKUP($C11,Model!$A$2:$D$22,2,FALSE)</f>
        <v>#N/A</v>
      </c>
      <c r="AA11" s="508" t="e">
        <f>(VLOOKUP($D11,Lookup!$C$4:$D$36,2,FALSE)/Lookup!$C$2)*VLOOKUP($C11,Model!$A$2:$E$22,5,FALSE)*VLOOKUP($C11,Model!$A$2:$G$22,7,FALSE)</f>
        <v>#N/A</v>
      </c>
      <c r="AB11" s="508" t="e">
        <f>(VLOOKUP($E11,Lookup!$F$4:$G$8,2,FALSE)/Lookup!$F$2)*VLOOKUP($C11,Model!$A$2:$E$22,5,FALSE)*VLOOKUP($C11,Model!$A$2:$H$22,8,FALSE)</f>
        <v>#N/A</v>
      </c>
      <c r="AC11" s="508" t="e">
        <f>(VLOOKUP($F11,Lookup!$H$4:$I$26,2,FALSE)/Lookup!$H$2)*VLOOKUP($C11,Model!$A$2:$E$22,5,FALSE)*VLOOKUP($C11,Model!$A$2:$I$22,9,FALSE)</f>
        <v>#N/A</v>
      </c>
      <c r="AD11" s="508" t="e">
        <f>(VLOOKUP($G11,Lookup!$J$4:$K$34,2,FALSE)/Lookup!$J$2)*VLOOKUP($C11,Model!$A$2:$E$22,5,FALSE)*VLOOKUP($C11,Model!$A$2:$J$22,10,FALSE)</f>
        <v>#N/A</v>
      </c>
      <c r="AE11" s="508" t="e">
        <f>(VLOOKUP($H11,Lookup!$L$4:$M$15,2,FALSE)/Lookup!$L$2)*VLOOKUP($C11,Model!$A$2:$E$22,5,FALSE)*VLOOKUP($C11,Model!$A$2:$K$22,11,FALSE)</f>
        <v>#N/A</v>
      </c>
      <c r="AF11" s="508" t="e">
        <f>_xlfn.SWITCH(VLOOKUP($C11,Model!$A$2:$F$22,6,FALSE),8,(VLOOKUP($I11,Lookup!$N$17:$O$24,2,FALSE)/Lookup!$L$2)*VLOOKUP($C11,Model!$A$2:$E$22,5,FALSE)*VLOOKUP($C11,Model!$A$2:$K$22,11,FALSE),(VLOOKUP($I11,Lookup!$N$4:$O$15,2,FALSE)/Lookup!$L$2)*VLOOKUP($C11,Model!$A$2:$E$22,5,FALSE)*VLOOKUP($C11,Model!$A$2:$K$22,11,FALSE))</f>
        <v>#NAME?</v>
      </c>
      <c r="AG11" s="508" t="e">
        <f>(VLOOKUP($J11,Lookup!$P$4:$Q$15,2,FALSE)/Lookup!$P$2)*VLOOKUP($C11,Model!$A$2:$E$22,5,FALSE)*VLOOKUP($C11,Model!$A$2:$L$22,12,FALSE)</f>
        <v>#N/A</v>
      </c>
      <c r="AH11" s="508" t="e">
        <f>_xlfn.SWITCH(VLOOKUP($C11,Model!$A$2:$F$22,6,FALSE),8,(VLOOKUP($K11,Lookup!$R$15:$S$23,2,FALSE)/Lookup!$R$2)*VLOOKUP($C11,Model!$A$2:$E$22,5,FALSE)*VLOOKUP($C11,Model!$A$2:$M$22,13,FALSE),(VLOOKUP($K11,Lookup!$R$4:$S$12,2,FALSE)/Lookup!$R$2)*VLOOKUP($C11,Model!$A$2:$E$22,5,FALSE)*VLOOKUP($C11,Model!$A$2:$M$22,13,FALSE))</f>
        <v>#NAME?</v>
      </c>
      <c r="AI11" s="508" t="e">
        <f>(VLOOKUP($L11,Lookup!$V$4:$W$12,2,FALSE)/Lookup!$V$2)*VLOOKUP($C11,Model!$A$2:$E$22,5,FALSE)*VLOOKUP($C11,Model!$A$2:$N$22,14,FALSE)</f>
        <v>#N/A</v>
      </c>
      <c r="AJ11" s="508" t="e">
        <f>(VLOOKUP($M11,Lookup!$X$4:$Y$10,2,FALSE)/Lookup!$X$2)*VLOOKUP($C11,Model!$A$2:$E$22,5,FALSE)*VLOOKUP($C11,Model!$A$2:$O$22,15,FALSE)</f>
        <v>#N/A</v>
      </c>
      <c r="AK11" s="508" t="e">
        <f>(VLOOKUP($N11,Lookup!$Z$4:$AA$13,2,FALSE)/Lookup!$Z$2)*VLOOKUP($C11,Model!$A$2:$E$22,5,FALSE)*VLOOKUP($C11,Model!$A$2:$P$22,16,FALSE)</f>
        <v>#N/A</v>
      </c>
      <c r="AL11" s="508" t="e">
        <f>(VLOOKUP($O11,Lookup!$AB$4:$AC$13,2,FALSE)/Lookup!$AB$2)*VLOOKUP($C11,Model!$A$2:$E$22,5,FALSE)*VLOOKUP($C11,Model!$A$2:$Q$22,17,FALSE)</f>
        <v>#N/A</v>
      </c>
      <c r="AM11" s="508" t="e">
        <f>(VLOOKUP($P11,Lookup!$T$4:$U$8,2,FALSE)/Lookup!$T$2)*VLOOKUP($C11,Model!$A$2:$E$22,5,FALSE)*VLOOKUP($C11,Model!$A$2:$R$22,18,FALSE)</f>
        <v>#N/A</v>
      </c>
      <c r="AN11" s="508" t="e">
        <f>(VLOOKUP($Q11,Lookup!$AD$4:$AE$13,2,FALSE)/Lookup!$AD$2)*VLOOKUP($C11,Model!$A$2:$E$22,5,FALSE)*VLOOKUP($C11,Model!$A$2:$S$22,19,FALSE)</f>
        <v>#N/A</v>
      </c>
      <c r="AO11" s="508" t="e">
        <f>(VLOOKUP($R11,Lookup!$AF$4:$AG$8,2,FALSE)/Lookup!$AF$2)*VLOOKUP($C11,Model!$A$2:$E$22,5,FALSE)*VLOOKUP($C11,Model!$A$2:$T$22,20,FALSE)</f>
        <v>#N/A</v>
      </c>
      <c r="AP11" s="508" t="e">
        <f>(VLOOKUP($S11,Lookup!$AH$4:$AI$9,2,FALSE)/Lookup!$AH$2)*VLOOKUP($C11,Model!$A$2:$E$22,5,FALSE)*VLOOKUP($C11,Model!$A$2:$U$22,21,FALSE)</f>
        <v>#N/A</v>
      </c>
      <c r="AQ11" s="508" t="e">
        <f>(VLOOKUP($T11,Lookup!$AJ$4:$AK$12,2,FALSE)/Lookup!$AJ$2)*VLOOKUP($C11,Model!$A$2:$E$22,5,FALSE)*VLOOKUP($C11,Model!$A$2:$V$22,22,FALSE)</f>
        <v>#N/A</v>
      </c>
    </row>
    <row r="12">
      <c r="A12" s="74">
        <v>11</v>
      </c>
      <c r="B12" s="74" t="s">
        <v>224</v>
      </c>
      <c r="C12" s="74" t="s">
        <v>195</v>
      </c>
      <c r="D12" s="74" t="s">
        <v>195</v>
      </c>
      <c r="E12" s="74" t="s">
        <v>201</v>
      </c>
      <c r="F12" s="74" t="s">
        <v>195</v>
      </c>
      <c r="G12" s="74"/>
      <c r="H12" s="74"/>
      <c r="I12" s="75"/>
      <c r="J12" s="74"/>
      <c r="K12" s="74"/>
      <c r="L12" s="74"/>
      <c r="M12" s="74"/>
      <c r="N12" s="74" t="s">
        <v>206</v>
      </c>
      <c r="O12" s="77" t="s">
        <v>206</v>
      </c>
      <c r="P12" s="74"/>
      <c r="Q12" s="74" t="s">
        <v>203</v>
      </c>
      <c r="R12" s="74"/>
      <c r="S12" s="74"/>
      <c r="T12" s="74" t="s">
        <v>204</v>
      </c>
      <c r="U12" s="508">
        <f ref="U12:U75" t="shared" si="2">IFERROR(AA12,0)+IFERROR(AB12,0)+IFERROR(AC12,0)+IFERROR(AD12,0)+IFERROR(MAX(IFERROR(AE12,0),IFERROR(AF12,0)),0)+IFERROR(AG12,0)+IFERROR(AH12,0)+IFERROR(AI12,0)+IFERROR(AJ12,0)+IFERROR(AK12,0)+IFERROR(AL12,0)+IFERROR(AM12,0)+IFERROR(AN12,0)+IFERROR(AO12,0)+IFERROR(AP12,0)+IFERROR(AQ12,0)</f>
        <v>0</v>
      </c>
      <c r="V12" s="513">
        <f t="shared" si="1"/>
        <v>0</v>
      </c>
      <c r="W12" s="511"/>
      <c r="X12" s="511"/>
      <c r="Y12" s="511"/>
      <c r="Z12" s="507" t="e">
        <f>VLOOKUP($C12,Model!$A$2:$D$22,2,FALSE)</f>
        <v>#N/A</v>
      </c>
      <c r="AA12" s="508" t="e">
        <f>(VLOOKUP($D12,Lookup!$C$4:$D$36,2,FALSE)/Lookup!$C$2)*VLOOKUP($C12,Model!$A$2:$E$22,5,FALSE)*VLOOKUP($C12,Model!$A$2:$G$22,7,FALSE)</f>
        <v>#N/A</v>
      </c>
      <c r="AB12" s="508" t="e">
        <f>(VLOOKUP($E12,Lookup!$F$4:$G$8,2,FALSE)/Lookup!$F$2)*VLOOKUP($C12,Model!$A$2:$E$22,5,FALSE)*VLOOKUP($C12,Model!$A$2:$H$22,8,FALSE)</f>
        <v>#N/A</v>
      </c>
      <c r="AC12" s="508" t="e">
        <f>(VLOOKUP($F12,Lookup!$H$4:$I$26,2,FALSE)/Lookup!$H$2)*VLOOKUP($C12,Model!$A$2:$E$22,5,FALSE)*VLOOKUP($C12,Model!$A$2:$I$22,9,FALSE)</f>
        <v>#N/A</v>
      </c>
      <c r="AD12" s="508" t="e">
        <f>(VLOOKUP($G12,Lookup!$J$4:$K$34,2,FALSE)/Lookup!$J$2)*VLOOKUP($C12,Model!$A$2:$E$22,5,FALSE)*VLOOKUP($C12,Model!$A$2:$J$22,10,FALSE)</f>
        <v>#N/A</v>
      </c>
      <c r="AE12" s="508" t="e">
        <f>(VLOOKUP($H12,Lookup!$L$4:$M$15,2,FALSE)/Lookup!$L$2)*VLOOKUP($C12,Model!$A$2:$E$22,5,FALSE)*VLOOKUP($C12,Model!$A$2:$K$22,11,FALSE)</f>
        <v>#N/A</v>
      </c>
      <c r="AF12" s="508" t="e">
        <f>_xlfn.SWITCH(VLOOKUP($C12,Model!$A$2:$F$22,6,FALSE),8,(VLOOKUP($I12,Lookup!$N$17:$O$24,2,FALSE)/Lookup!$L$2)*VLOOKUP($C12,Model!$A$2:$E$22,5,FALSE)*VLOOKUP($C12,Model!$A$2:$K$22,11,FALSE),(VLOOKUP($I12,Lookup!$N$4:$O$15,2,FALSE)/Lookup!$L$2)*VLOOKUP($C12,Model!$A$2:$E$22,5,FALSE)*VLOOKUP($C12,Model!$A$2:$K$22,11,FALSE))</f>
        <v>#NAME?</v>
      </c>
      <c r="AG12" s="508" t="e">
        <f>(VLOOKUP($J12,Lookup!$P$4:$Q$15,2,FALSE)/Lookup!$P$2)*VLOOKUP($C12,Model!$A$2:$E$22,5,FALSE)*VLOOKUP($C12,Model!$A$2:$L$22,12,FALSE)</f>
        <v>#N/A</v>
      </c>
      <c r="AH12" s="508" t="e">
        <f>_xlfn.SWITCH(VLOOKUP($C12,Model!$A$2:$F$22,6,FALSE),8,(VLOOKUP($K12,Lookup!$R$15:$S$23,2,FALSE)/Lookup!$R$2)*VLOOKUP($C12,Model!$A$2:$E$22,5,FALSE)*VLOOKUP($C12,Model!$A$2:$M$22,13,FALSE),(VLOOKUP($K12,Lookup!$R$4:$S$12,2,FALSE)/Lookup!$R$2)*VLOOKUP($C12,Model!$A$2:$E$22,5,FALSE)*VLOOKUP($C12,Model!$A$2:$M$22,13,FALSE))</f>
        <v>#NAME?</v>
      </c>
      <c r="AI12" s="508" t="e">
        <f>(VLOOKUP($L12,Lookup!$V$4:$W$12,2,FALSE)/Lookup!$V$2)*VLOOKUP($C12,Model!$A$2:$E$22,5,FALSE)*VLOOKUP($C12,Model!$A$2:$N$22,14,FALSE)</f>
        <v>#N/A</v>
      </c>
      <c r="AJ12" s="508" t="e">
        <f>(VLOOKUP($M12,Lookup!$X$4:$Y$10,2,FALSE)/Lookup!$X$2)*VLOOKUP($C12,Model!$A$2:$E$22,5,FALSE)*VLOOKUP($C12,Model!$A$2:$O$22,15,FALSE)</f>
        <v>#N/A</v>
      </c>
      <c r="AK12" s="508" t="e">
        <f>(VLOOKUP($N12,Lookup!$Z$4:$AA$13,2,FALSE)/Lookup!$Z$2)*VLOOKUP($C12,Model!$A$2:$E$22,5,FALSE)*VLOOKUP($C12,Model!$A$2:$P$22,16,FALSE)</f>
        <v>#N/A</v>
      </c>
      <c r="AL12" s="508" t="e">
        <f>(VLOOKUP($O12,Lookup!$AB$4:$AC$13,2,FALSE)/Lookup!$AB$2)*VLOOKUP($C12,Model!$A$2:$E$22,5,FALSE)*VLOOKUP($C12,Model!$A$2:$Q$22,17,FALSE)</f>
        <v>#N/A</v>
      </c>
      <c r="AM12" s="508" t="e">
        <f>(VLOOKUP($P12,Lookup!$T$4:$U$8,2,FALSE)/Lookup!$T$2)*VLOOKUP($C12,Model!$A$2:$E$22,5,FALSE)*VLOOKUP($C12,Model!$A$2:$R$22,18,FALSE)</f>
        <v>#N/A</v>
      </c>
      <c r="AN12" s="508" t="e">
        <f>(VLOOKUP($Q12,Lookup!$AD$4:$AE$13,2,FALSE)/Lookup!$AD$2)*VLOOKUP($C12,Model!$A$2:$E$22,5,FALSE)*VLOOKUP($C12,Model!$A$2:$S$22,19,FALSE)</f>
        <v>#N/A</v>
      </c>
      <c r="AO12" s="508" t="e">
        <f>(VLOOKUP($R12,Lookup!$AF$4:$AG$8,2,FALSE)/Lookup!$AF$2)*VLOOKUP($C12,Model!$A$2:$E$22,5,FALSE)*VLOOKUP($C12,Model!$A$2:$T$22,20,FALSE)</f>
        <v>#N/A</v>
      </c>
      <c r="AP12" s="508" t="e">
        <f>(VLOOKUP($S12,Lookup!$AH$4:$AI$9,2,FALSE)/Lookup!$AH$2)*VLOOKUP($C12,Model!$A$2:$E$22,5,FALSE)*VLOOKUP($C12,Model!$A$2:$U$22,21,FALSE)</f>
        <v>#N/A</v>
      </c>
      <c r="AQ12" s="508" t="e">
        <f>(VLOOKUP($T12,Lookup!$AJ$4:$AK$12,2,FALSE)/Lookup!$AJ$2)*VLOOKUP($C12,Model!$A$2:$E$22,5,FALSE)*VLOOKUP($C12,Model!$A$2:$V$22,22,FALSE)</f>
        <v>#N/A</v>
      </c>
    </row>
    <row r="13">
      <c r="A13" s="74">
        <v>12</v>
      </c>
      <c r="B13" s="74" t="s">
        <v>225</v>
      </c>
      <c r="C13" s="74" t="s">
        <v>195</v>
      </c>
      <c r="D13" s="74" t="s">
        <v>195</v>
      </c>
      <c r="E13" s="74" t="s">
        <v>65</v>
      </c>
      <c r="F13" s="74" t="s">
        <v>195</v>
      </c>
      <c r="G13" s="74"/>
      <c r="H13" s="74"/>
      <c r="I13" s="75"/>
      <c r="J13" s="74"/>
      <c r="K13" s="74"/>
      <c r="L13" s="74"/>
      <c r="M13" s="74"/>
      <c r="N13" s="74" t="s">
        <v>197</v>
      </c>
      <c r="O13" s="77" t="s">
        <v>206</v>
      </c>
      <c r="P13" s="74"/>
      <c r="Q13" s="74" t="s">
        <v>226</v>
      </c>
      <c r="R13" s="74"/>
      <c r="S13" s="74"/>
      <c r="T13" s="74" t="s">
        <v>209</v>
      </c>
      <c r="U13" s="508">
        <f t="shared" si="2"/>
        <v>0</v>
      </c>
      <c r="V13" s="513">
        <f t="shared" si="1"/>
        <v>0</v>
      </c>
      <c r="W13" s="511"/>
      <c r="X13" s="511"/>
      <c r="Y13" s="511"/>
      <c r="Z13" s="507" t="e">
        <f>VLOOKUP($C13,Model!$A$2:$D$22,2,FALSE)</f>
        <v>#N/A</v>
      </c>
      <c r="AA13" s="508" t="e">
        <f>(VLOOKUP($D13,Lookup!$C$4:$D$36,2,FALSE)/Lookup!$C$2)*VLOOKUP($C13,Model!$A$2:$E$22,5,FALSE)*VLOOKUP($C13,Model!$A$2:$G$22,7,FALSE)</f>
        <v>#N/A</v>
      </c>
      <c r="AB13" s="508" t="e">
        <f>(VLOOKUP($E13,Lookup!$F$4:$G$8,2,FALSE)/Lookup!$F$2)*VLOOKUP($C13,Model!$A$2:$E$22,5,FALSE)*VLOOKUP($C13,Model!$A$2:$H$22,8,FALSE)</f>
        <v>#N/A</v>
      </c>
      <c r="AC13" s="508" t="e">
        <f>(VLOOKUP($F13,Lookup!$H$4:$I$26,2,FALSE)/Lookup!$H$2)*VLOOKUP($C13,Model!$A$2:$E$22,5,FALSE)*VLOOKUP($C13,Model!$A$2:$I$22,9,FALSE)</f>
        <v>#N/A</v>
      </c>
      <c r="AD13" s="508" t="e">
        <f>(VLOOKUP($G13,Lookup!$J$4:$K$34,2,FALSE)/Lookup!$J$2)*VLOOKUP($C13,Model!$A$2:$E$22,5,FALSE)*VLOOKUP($C13,Model!$A$2:$J$22,10,FALSE)</f>
        <v>#N/A</v>
      </c>
      <c r="AE13" s="508" t="e">
        <f>(VLOOKUP($H13,Lookup!$L$4:$M$15,2,FALSE)/Lookup!$L$2)*VLOOKUP($C13,Model!$A$2:$E$22,5,FALSE)*VLOOKUP($C13,Model!$A$2:$K$22,11,FALSE)</f>
        <v>#N/A</v>
      </c>
      <c r="AF13" s="508" t="e">
        <f>_xlfn.SWITCH(VLOOKUP($C13,Model!$A$2:$F$22,6,FALSE),8,(VLOOKUP($I13,Lookup!$N$17:$O$24,2,FALSE)/Lookup!$L$2)*VLOOKUP($C13,Model!$A$2:$E$22,5,FALSE)*VLOOKUP($C13,Model!$A$2:$K$22,11,FALSE),(VLOOKUP($I13,Lookup!$N$4:$O$15,2,FALSE)/Lookup!$L$2)*VLOOKUP($C13,Model!$A$2:$E$22,5,FALSE)*VLOOKUP($C13,Model!$A$2:$K$22,11,FALSE))</f>
        <v>#NAME?</v>
      </c>
      <c r="AG13" s="508" t="e">
        <f>(VLOOKUP($J13,Lookup!$P$4:$Q$15,2,FALSE)/Lookup!$P$2)*VLOOKUP($C13,Model!$A$2:$E$22,5,FALSE)*VLOOKUP($C13,Model!$A$2:$L$22,12,FALSE)</f>
        <v>#N/A</v>
      </c>
      <c r="AH13" s="508" t="e">
        <f>_xlfn.SWITCH(VLOOKUP($C13,Model!$A$2:$F$22,6,FALSE),8,(VLOOKUP($K13,Lookup!$R$15:$S$23,2,FALSE)/Lookup!$R$2)*VLOOKUP($C13,Model!$A$2:$E$22,5,FALSE)*VLOOKUP($C13,Model!$A$2:$M$22,13,FALSE),(VLOOKUP($K13,Lookup!$R$4:$S$12,2,FALSE)/Lookup!$R$2)*VLOOKUP($C13,Model!$A$2:$E$22,5,FALSE)*VLOOKUP($C13,Model!$A$2:$M$22,13,FALSE))</f>
        <v>#NAME?</v>
      </c>
      <c r="AI13" s="508" t="e">
        <f>(VLOOKUP($L13,Lookup!$V$4:$W$12,2,FALSE)/Lookup!$V$2)*VLOOKUP($C13,Model!$A$2:$E$22,5,FALSE)*VLOOKUP($C13,Model!$A$2:$N$22,14,FALSE)</f>
        <v>#N/A</v>
      </c>
      <c r="AJ13" s="508" t="e">
        <f>(VLOOKUP($M13,Lookup!$X$4:$Y$10,2,FALSE)/Lookup!$X$2)*VLOOKUP($C13,Model!$A$2:$E$22,5,FALSE)*VLOOKUP($C13,Model!$A$2:$O$22,15,FALSE)</f>
        <v>#N/A</v>
      </c>
      <c r="AK13" s="508" t="e">
        <f>(VLOOKUP($N13,Lookup!$Z$4:$AA$13,2,FALSE)/Lookup!$Z$2)*VLOOKUP($C13,Model!$A$2:$E$22,5,FALSE)*VLOOKUP($C13,Model!$A$2:$P$22,16,FALSE)</f>
        <v>#N/A</v>
      </c>
      <c r="AL13" s="508" t="e">
        <f>(VLOOKUP($O13,Lookup!$AB$4:$AC$13,2,FALSE)/Lookup!$AB$2)*VLOOKUP($C13,Model!$A$2:$E$22,5,FALSE)*VLOOKUP($C13,Model!$A$2:$Q$22,17,FALSE)</f>
        <v>#N/A</v>
      </c>
      <c r="AM13" s="508" t="e">
        <f>(VLOOKUP($P13,Lookup!$T$4:$U$8,2,FALSE)/Lookup!$T$2)*VLOOKUP($C13,Model!$A$2:$E$22,5,FALSE)*VLOOKUP($C13,Model!$A$2:$R$22,18,FALSE)</f>
        <v>#N/A</v>
      </c>
      <c r="AN13" s="508" t="e">
        <f>(VLOOKUP($Q13,Lookup!$AD$4:$AE$13,2,FALSE)/Lookup!$AD$2)*VLOOKUP($C13,Model!$A$2:$E$22,5,FALSE)*VLOOKUP($C13,Model!$A$2:$S$22,19,FALSE)</f>
        <v>#N/A</v>
      </c>
      <c r="AO13" s="508" t="e">
        <f>(VLOOKUP($R13,Lookup!$AF$4:$AG$8,2,FALSE)/Lookup!$AF$2)*VLOOKUP($C13,Model!$A$2:$E$22,5,FALSE)*VLOOKUP($C13,Model!$A$2:$T$22,20,FALSE)</f>
        <v>#N/A</v>
      </c>
      <c r="AP13" s="508" t="e">
        <f>(VLOOKUP($S13,Lookup!$AH$4:$AI$9,2,FALSE)/Lookup!$AH$2)*VLOOKUP($C13,Model!$A$2:$E$22,5,FALSE)*VLOOKUP($C13,Model!$A$2:$U$22,21,FALSE)</f>
        <v>#N/A</v>
      </c>
      <c r="AQ13" s="508" t="e">
        <f>(VLOOKUP($T13,Lookup!$AJ$4:$AK$12,2,FALSE)/Lookup!$AJ$2)*VLOOKUP($C13,Model!$A$2:$E$22,5,FALSE)*VLOOKUP($C13,Model!$A$2:$V$22,22,FALSE)</f>
        <v>#N/A</v>
      </c>
    </row>
    <row r="14">
      <c r="A14" s="74">
        <v>13</v>
      </c>
      <c r="B14" s="74" t="s">
        <v>227</v>
      </c>
      <c r="C14" s="74" t="s">
        <v>228</v>
      </c>
      <c r="D14" s="74" t="s">
        <v>229</v>
      </c>
      <c r="E14" s="74" t="s">
        <v>196</v>
      </c>
      <c r="F14" s="74" t="s">
        <v>229</v>
      </c>
      <c r="G14" s="74"/>
      <c r="H14" s="74"/>
      <c r="I14" s="75"/>
      <c r="J14" s="74"/>
      <c r="K14" s="74"/>
      <c r="L14" s="74"/>
      <c r="M14" s="74"/>
      <c r="N14" s="74" t="s">
        <v>197</v>
      </c>
      <c r="O14" s="77" t="s">
        <v>206</v>
      </c>
      <c r="P14" s="74"/>
      <c r="Q14" s="74" t="s">
        <v>226</v>
      </c>
      <c r="R14" s="74"/>
      <c r="S14" s="74"/>
      <c r="T14" s="74" t="s">
        <v>199</v>
      </c>
      <c r="U14" s="508">
        <f t="shared" si="2"/>
        <v>0</v>
      </c>
      <c r="V14" s="513">
        <f t="shared" si="1"/>
        <v>0</v>
      </c>
      <c r="W14" s="511"/>
      <c r="X14" s="511"/>
      <c r="Y14" s="511"/>
      <c r="Z14" s="507">
        <f>VLOOKUP($C14,Model!$A$2:$D$22,2,FALSE)</f>
        <v>207</v>
      </c>
      <c r="AA14" s="508">
        <f>(VLOOKUP($D14,Lookup!$C$4:$D$36,2,FALSE)/Lookup!$C$2)*VLOOKUP($C14,Model!$A$2:$E$22,5,FALSE)*VLOOKUP($C14,Model!$A$2:$G$22,7,FALSE)</f>
        <v>0</v>
      </c>
      <c r="AB14" s="508" t="e">
        <f>(VLOOKUP($E14,Lookup!$F$4:$G$8,2,FALSE)/Lookup!$F$2)*VLOOKUP($C14,Model!$A$2:$E$22,5,FALSE)*VLOOKUP($C14,Model!$A$2:$H$22,8,FALSE)</f>
        <v>#N/A</v>
      </c>
      <c r="AC14" s="508">
        <f>(VLOOKUP($F14,Lookup!$H$4:$I$26,2,FALSE)/Lookup!$H$2)*VLOOKUP($C14,Model!$A$2:$E$22,5,FALSE)*VLOOKUP($C14,Model!$A$2:$I$22,9,FALSE)</f>
        <v>0</v>
      </c>
      <c r="AD14" s="508" t="e">
        <f>(VLOOKUP($G14,Lookup!$J$4:$K$34,2,FALSE)/Lookup!$J$2)*VLOOKUP($C14,Model!$A$2:$E$22,5,FALSE)*VLOOKUP($C14,Model!$A$2:$J$22,10,FALSE)</f>
        <v>#N/A</v>
      </c>
      <c r="AE14" s="508" t="e">
        <f>(VLOOKUP($H14,Lookup!$L$4:$M$15,2,FALSE)/Lookup!$L$2)*VLOOKUP($C14,Model!$A$2:$E$22,5,FALSE)*VLOOKUP($C14,Model!$A$2:$K$22,11,FALSE)</f>
        <v>#N/A</v>
      </c>
      <c r="AF14" s="508" t="e">
        <f>_xlfn.SWITCH(VLOOKUP($C14,Model!$A$2:$F$22,6,FALSE),8,(VLOOKUP($I14,Lookup!$N$17:$O$24,2,FALSE)/Lookup!$L$2)*VLOOKUP($C14,Model!$A$2:$E$22,5,FALSE)*VLOOKUP($C14,Model!$A$2:$K$22,11,FALSE),(VLOOKUP($I14,Lookup!$N$4:$O$15,2,FALSE)/Lookup!$L$2)*VLOOKUP($C14,Model!$A$2:$E$22,5,FALSE)*VLOOKUP($C14,Model!$A$2:$K$22,11,FALSE))</f>
        <v>#NAME?</v>
      </c>
      <c r="AG14" s="508" t="e">
        <f>(VLOOKUP($J14,Lookup!$P$4:$Q$15,2,FALSE)/Lookup!$P$2)*VLOOKUP($C14,Model!$A$2:$E$22,5,FALSE)*VLOOKUP($C14,Model!$A$2:$L$22,12,FALSE)</f>
        <v>#N/A</v>
      </c>
      <c r="AH14" s="508" t="e">
        <f>_xlfn.SWITCH(VLOOKUP($C14,Model!$A$2:$F$22,6,FALSE),8,(VLOOKUP($K14,Lookup!$R$15:$S$23,2,FALSE)/Lookup!$R$2)*VLOOKUP($C14,Model!$A$2:$E$22,5,FALSE)*VLOOKUP($C14,Model!$A$2:$M$22,13,FALSE),(VLOOKUP($K14,Lookup!$R$4:$S$12,2,FALSE)/Lookup!$R$2)*VLOOKUP($C14,Model!$A$2:$E$22,5,FALSE)*VLOOKUP($C14,Model!$A$2:$M$22,13,FALSE))</f>
        <v>#NAME?</v>
      </c>
      <c r="AI14" s="508" t="e">
        <f>(VLOOKUP($L14,Lookup!$V$4:$W$12,2,FALSE)/Lookup!$V$2)*VLOOKUP($C14,Model!$A$2:$E$22,5,FALSE)*VLOOKUP($C14,Model!$A$2:$N$22,14,FALSE)</f>
        <v>#N/A</v>
      </c>
      <c r="AJ14" s="508" t="e">
        <f>(VLOOKUP($M14,Lookup!$X$4:$Y$10,2,FALSE)/Lookup!$X$2)*VLOOKUP($C14,Model!$A$2:$E$22,5,FALSE)*VLOOKUP($C14,Model!$A$2:$O$22,15,FALSE)</f>
        <v>#N/A</v>
      </c>
      <c r="AK14" s="508" t="e">
        <f>(VLOOKUP($N14,Lookup!$Z$4:$AA$13,2,FALSE)/Lookup!$Z$2)*VLOOKUP($C14,Model!$A$2:$E$22,5,FALSE)*VLOOKUP($C14,Model!$A$2:$P$22,16,FALSE)</f>
        <v>#N/A</v>
      </c>
      <c r="AL14" s="508" t="e">
        <f>(VLOOKUP($O14,Lookup!$AB$4:$AC$13,2,FALSE)/Lookup!$AB$2)*VLOOKUP($C14,Model!$A$2:$E$22,5,FALSE)*VLOOKUP($C14,Model!$A$2:$Q$22,17,FALSE)</f>
        <v>#N/A</v>
      </c>
      <c r="AM14" s="508" t="e">
        <f>(VLOOKUP($P14,Lookup!$T$4:$U$8,2,FALSE)/Lookup!$T$2)*VLOOKUP($C14,Model!$A$2:$E$22,5,FALSE)*VLOOKUP($C14,Model!$A$2:$R$22,18,FALSE)</f>
        <v>#N/A</v>
      </c>
      <c r="AN14" s="508" t="e">
        <f>(VLOOKUP($Q14,Lookup!$AD$4:$AE$13,2,FALSE)/Lookup!$AD$2)*VLOOKUP($C14,Model!$A$2:$E$22,5,FALSE)*VLOOKUP($C14,Model!$A$2:$S$22,19,FALSE)</f>
        <v>#N/A</v>
      </c>
      <c r="AO14" s="508" t="e">
        <f>(VLOOKUP($R14,Lookup!$AF$4:$AG$8,2,FALSE)/Lookup!$AF$2)*VLOOKUP($C14,Model!$A$2:$E$22,5,FALSE)*VLOOKUP($C14,Model!$A$2:$T$22,20,FALSE)</f>
        <v>#N/A</v>
      </c>
      <c r="AP14" s="508" t="e">
        <f>(VLOOKUP($S14,Lookup!$AH$4:$AI$9,2,FALSE)/Lookup!$AH$2)*VLOOKUP($C14,Model!$A$2:$E$22,5,FALSE)*VLOOKUP($C14,Model!$A$2:$U$22,21,FALSE)</f>
        <v>#N/A</v>
      </c>
      <c r="AQ14" s="508" t="e">
        <f>(VLOOKUP($T14,Lookup!$AJ$4:$AK$12,2,FALSE)/Lookup!$AJ$2)*VLOOKUP($C14,Model!$A$2:$E$22,5,FALSE)*VLOOKUP($C14,Model!$A$2:$V$22,22,FALSE)</f>
        <v>#N/A</v>
      </c>
    </row>
    <row r="15">
      <c r="A15" s="74">
        <v>14</v>
      </c>
      <c r="B15" s="74" t="s">
        <v>230</v>
      </c>
      <c r="C15" s="74" t="s">
        <v>195</v>
      </c>
      <c r="D15" s="74" t="s">
        <v>195</v>
      </c>
      <c r="E15" s="74" t="s">
        <v>201</v>
      </c>
      <c r="F15" s="74" t="s">
        <v>195</v>
      </c>
      <c r="G15" s="74"/>
      <c r="H15" s="74"/>
      <c r="I15" s="75"/>
      <c r="J15" s="74"/>
      <c r="K15" s="74"/>
      <c r="L15" s="74"/>
      <c r="M15" s="74"/>
      <c r="N15" s="74" t="s">
        <v>202</v>
      </c>
      <c r="O15" s="77" t="s">
        <v>231</v>
      </c>
      <c r="P15" s="74"/>
      <c r="Q15" s="74" t="s">
        <v>207</v>
      </c>
      <c r="R15" s="74"/>
      <c r="S15" s="74"/>
      <c r="T15" s="74" t="s">
        <v>199</v>
      </c>
      <c r="U15" s="508">
        <f t="shared" si="2"/>
        <v>0</v>
      </c>
      <c r="V15" s="513">
        <f t="shared" si="1"/>
        <v>0</v>
      </c>
      <c r="W15" s="511"/>
      <c r="X15" s="511"/>
      <c r="Y15" s="511"/>
      <c r="Z15" s="507" t="e">
        <f>VLOOKUP($C15,Model!$A$2:$D$22,2,FALSE)</f>
        <v>#N/A</v>
      </c>
      <c r="AA15" s="508" t="e">
        <f>(VLOOKUP($D15,Lookup!$C$4:$D$36,2,FALSE)/Lookup!$C$2)*VLOOKUP($C15,Model!$A$2:$E$22,5,FALSE)*VLOOKUP($C15,Model!$A$2:$G$22,7,FALSE)</f>
        <v>#N/A</v>
      </c>
      <c r="AB15" s="508" t="e">
        <f>(VLOOKUP($E15,Lookup!$F$4:$G$8,2,FALSE)/Lookup!$F$2)*VLOOKUP($C15,Model!$A$2:$E$22,5,FALSE)*VLOOKUP($C15,Model!$A$2:$H$22,8,FALSE)</f>
        <v>#N/A</v>
      </c>
      <c r="AC15" s="508" t="e">
        <f>(VLOOKUP($F15,Lookup!$H$4:$I$26,2,FALSE)/Lookup!$H$2)*VLOOKUP($C15,Model!$A$2:$E$22,5,FALSE)*VLOOKUP($C15,Model!$A$2:$I$22,9,FALSE)</f>
        <v>#N/A</v>
      </c>
      <c r="AD15" s="508" t="e">
        <f>(VLOOKUP($G15,Lookup!$J$4:$K$34,2,FALSE)/Lookup!$J$2)*VLOOKUP($C15,Model!$A$2:$E$22,5,FALSE)*VLOOKUP($C15,Model!$A$2:$J$22,10,FALSE)</f>
        <v>#N/A</v>
      </c>
      <c r="AE15" s="508" t="e">
        <f>(VLOOKUP($H15,Lookup!$L$4:$M$15,2,FALSE)/Lookup!$L$2)*VLOOKUP($C15,Model!$A$2:$E$22,5,FALSE)*VLOOKUP($C15,Model!$A$2:$K$22,11,FALSE)</f>
        <v>#N/A</v>
      </c>
      <c r="AF15" s="508" t="e">
        <f>_xlfn.SWITCH(VLOOKUP($C15,Model!$A$2:$F$22,6,FALSE),8,(VLOOKUP($I15,Lookup!$N$17:$O$24,2,FALSE)/Lookup!$L$2)*VLOOKUP($C15,Model!$A$2:$E$22,5,FALSE)*VLOOKUP($C15,Model!$A$2:$K$22,11,FALSE),(VLOOKUP($I15,Lookup!$N$4:$O$15,2,FALSE)/Lookup!$L$2)*VLOOKUP($C15,Model!$A$2:$E$22,5,FALSE)*VLOOKUP($C15,Model!$A$2:$K$22,11,FALSE))</f>
        <v>#NAME?</v>
      </c>
      <c r="AG15" s="508" t="e">
        <f>(VLOOKUP($J15,Lookup!$P$4:$Q$15,2,FALSE)/Lookup!$P$2)*VLOOKUP($C15,Model!$A$2:$E$22,5,FALSE)*VLOOKUP($C15,Model!$A$2:$L$22,12,FALSE)</f>
        <v>#N/A</v>
      </c>
      <c r="AH15" s="508" t="e">
        <f>_xlfn.SWITCH(VLOOKUP($C15,Model!$A$2:$F$22,6,FALSE),8,(VLOOKUP($K15,Lookup!$R$15:$S$23,2,FALSE)/Lookup!$R$2)*VLOOKUP($C15,Model!$A$2:$E$22,5,FALSE)*VLOOKUP($C15,Model!$A$2:$M$22,13,FALSE),(VLOOKUP($K15,Lookup!$R$4:$S$12,2,FALSE)/Lookup!$R$2)*VLOOKUP($C15,Model!$A$2:$E$22,5,FALSE)*VLOOKUP($C15,Model!$A$2:$M$22,13,FALSE))</f>
        <v>#NAME?</v>
      </c>
      <c r="AI15" s="508" t="e">
        <f>(VLOOKUP($L15,Lookup!$V$4:$W$12,2,FALSE)/Lookup!$V$2)*VLOOKUP($C15,Model!$A$2:$E$22,5,FALSE)*VLOOKUP($C15,Model!$A$2:$N$22,14,FALSE)</f>
        <v>#N/A</v>
      </c>
      <c r="AJ15" s="508" t="e">
        <f>(VLOOKUP($M15,Lookup!$X$4:$Y$10,2,FALSE)/Lookup!$X$2)*VLOOKUP($C15,Model!$A$2:$E$22,5,FALSE)*VLOOKUP($C15,Model!$A$2:$O$22,15,FALSE)</f>
        <v>#N/A</v>
      </c>
      <c r="AK15" s="508" t="e">
        <f>(VLOOKUP($N15,Lookup!$Z$4:$AA$13,2,FALSE)/Lookup!$Z$2)*VLOOKUP($C15,Model!$A$2:$E$22,5,FALSE)*VLOOKUP($C15,Model!$A$2:$P$22,16,FALSE)</f>
        <v>#N/A</v>
      </c>
      <c r="AL15" s="508" t="e">
        <f>(VLOOKUP($O15,Lookup!$AB$4:$AC$13,2,FALSE)/Lookup!$AB$2)*VLOOKUP($C15,Model!$A$2:$E$22,5,FALSE)*VLOOKUP($C15,Model!$A$2:$Q$22,17,FALSE)</f>
        <v>#N/A</v>
      </c>
      <c r="AM15" s="508" t="e">
        <f>(VLOOKUP($P15,Lookup!$T$4:$U$8,2,FALSE)/Lookup!$T$2)*VLOOKUP($C15,Model!$A$2:$E$22,5,FALSE)*VLOOKUP($C15,Model!$A$2:$R$22,18,FALSE)</f>
        <v>#N/A</v>
      </c>
      <c r="AN15" s="508" t="e">
        <f>(VLOOKUP($Q15,Lookup!$AD$4:$AE$13,2,FALSE)/Lookup!$AD$2)*VLOOKUP($C15,Model!$A$2:$E$22,5,FALSE)*VLOOKUP($C15,Model!$A$2:$S$22,19,FALSE)</f>
        <v>#N/A</v>
      </c>
      <c r="AO15" s="508" t="e">
        <f>(VLOOKUP($R15,Lookup!$AF$4:$AG$8,2,FALSE)/Lookup!$AF$2)*VLOOKUP($C15,Model!$A$2:$E$22,5,FALSE)*VLOOKUP($C15,Model!$A$2:$T$22,20,FALSE)</f>
        <v>#N/A</v>
      </c>
      <c r="AP15" s="508" t="e">
        <f>(VLOOKUP($S15,Lookup!$AH$4:$AI$9,2,FALSE)/Lookup!$AH$2)*VLOOKUP($C15,Model!$A$2:$E$22,5,FALSE)*VLOOKUP($C15,Model!$A$2:$U$22,21,FALSE)</f>
        <v>#N/A</v>
      </c>
      <c r="AQ15" s="508" t="e">
        <f>(VLOOKUP($T15,Lookup!$AJ$4:$AK$12,2,FALSE)/Lookup!$AJ$2)*VLOOKUP($C15,Model!$A$2:$E$22,5,FALSE)*VLOOKUP($C15,Model!$A$2:$V$22,22,FALSE)</f>
        <v>#N/A</v>
      </c>
    </row>
    <row r="16">
      <c r="A16" s="74">
        <v>15</v>
      </c>
      <c r="B16" s="74" t="s">
        <v>232</v>
      </c>
      <c r="C16" s="74" t="s">
        <v>195</v>
      </c>
      <c r="D16" s="74" t="s">
        <v>195</v>
      </c>
      <c r="E16" s="74" t="s">
        <v>201</v>
      </c>
      <c r="F16" s="74" t="s">
        <v>195</v>
      </c>
      <c r="G16" s="74"/>
      <c r="H16" s="74"/>
      <c r="I16" s="75"/>
      <c r="J16" s="74"/>
      <c r="K16" s="74"/>
      <c r="L16" s="74"/>
      <c r="M16" s="74"/>
      <c r="N16" s="74" t="s">
        <v>206</v>
      </c>
      <c r="O16" s="77" t="s">
        <v>206</v>
      </c>
      <c r="P16" s="74"/>
      <c r="Q16" s="74" t="s">
        <v>207</v>
      </c>
      <c r="R16" s="74"/>
      <c r="S16" s="74"/>
      <c r="T16" s="74" t="s">
        <v>209</v>
      </c>
      <c r="U16" s="508">
        <f t="shared" si="2"/>
        <v>0</v>
      </c>
      <c r="V16" s="513">
        <f t="shared" si="1"/>
        <v>0</v>
      </c>
      <c r="W16" s="511"/>
      <c r="X16" s="511"/>
      <c r="Y16" s="511"/>
      <c r="Z16" s="507" t="e">
        <f>VLOOKUP($C16,Model!$A$2:$D$22,2,FALSE)</f>
        <v>#N/A</v>
      </c>
      <c r="AA16" s="508" t="e">
        <f>(VLOOKUP($D16,Lookup!$C$4:$D$36,2,FALSE)/Lookup!$C$2)*VLOOKUP($C16,Model!$A$2:$E$22,5,FALSE)*VLOOKUP($C16,Model!$A$2:$G$22,7,FALSE)</f>
        <v>#N/A</v>
      </c>
      <c r="AB16" s="508" t="e">
        <f>(VLOOKUP($E16,Lookup!$F$4:$G$8,2,FALSE)/Lookup!$F$2)*VLOOKUP($C16,Model!$A$2:$E$22,5,FALSE)*VLOOKUP($C16,Model!$A$2:$H$22,8,FALSE)</f>
        <v>#N/A</v>
      </c>
      <c r="AC16" s="508" t="e">
        <f>(VLOOKUP($F16,Lookup!$H$4:$I$26,2,FALSE)/Lookup!$H$2)*VLOOKUP($C16,Model!$A$2:$E$22,5,FALSE)*VLOOKUP($C16,Model!$A$2:$I$22,9,FALSE)</f>
        <v>#N/A</v>
      </c>
      <c r="AD16" s="508" t="e">
        <f>(VLOOKUP($G16,Lookup!$J$4:$K$34,2,FALSE)/Lookup!$J$2)*VLOOKUP($C16,Model!$A$2:$E$22,5,FALSE)*VLOOKUP($C16,Model!$A$2:$J$22,10,FALSE)</f>
        <v>#N/A</v>
      </c>
      <c r="AE16" s="508" t="e">
        <f>(VLOOKUP($H16,Lookup!$L$4:$M$15,2,FALSE)/Lookup!$L$2)*VLOOKUP($C16,Model!$A$2:$E$22,5,FALSE)*VLOOKUP($C16,Model!$A$2:$K$22,11,FALSE)</f>
        <v>#N/A</v>
      </c>
      <c r="AF16" s="508" t="e">
        <f>_xlfn.SWITCH(VLOOKUP($C16,Model!$A$2:$F$22,6,FALSE),8,(VLOOKUP($I16,Lookup!$N$17:$O$24,2,FALSE)/Lookup!$L$2)*VLOOKUP($C16,Model!$A$2:$E$22,5,FALSE)*VLOOKUP($C16,Model!$A$2:$K$22,11,FALSE),(VLOOKUP($I16,Lookup!$N$4:$O$15,2,FALSE)/Lookup!$L$2)*VLOOKUP($C16,Model!$A$2:$E$22,5,FALSE)*VLOOKUP($C16,Model!$A$2:$K$22,11,FALSE))</f>
        <v>#NAME?</v>
      </c>
      <c r="AG16" s="508" t="e">
        <f>(VLOOKUP($J16,Lookup!$P$4:$Q$15,2,FALSE)/Lookup!$P$2)*VLOOKUP($C16,Model!$A$2:$E$22,5,FALSE)*VLOOKUP($C16,Model!$A$2:$L$22,12,FALSE)</f>
        <v>#N/A</v>
      </c>
      <c r="AH16" s="508" t="e">
        <f>_xlfn.SWITCH(VLOOKUP($C16,Model!$A$2:$F$22,6,FALSE),8,(VLOOKUP($K16,Lookup!$R$15:$S$23,2,FALSE)/Lookup!$R$2)*VLOOKUP($C16,Model!$A$2:$E$22,5,FALSE)*VLOOKUP($C16,Model!$A$2:$M$22,13,FALSE),(VLOOKUP($K16,Lookup!$R$4:$S$12,2,FALSE)/Lookup!$R$2)*VLOOKUP($C16,Model!$A$2:$E$22,5,FALSE)*VLOOKUP($C16,Model!$A$2:$M$22,13,FALSE))</f>
        <v>#NAME?</v>
      </c>
      <c r="AI16" s="508" t="e">
        <f>(VLOOKUP($L16,Lookup!$V$4:$W$12,2,FALSE)/Lookup!$V$2)*VLOOKUP($C16,Model!$A$2:$E$22,5,FALSE)*VLOOKUP($C16,Model!$A$2:$N$22,14,FALSE)</f>
        <v>#N/A</v>
      </c>
      <c r="AJ16" s="508" t="e">
        <f>(VLOOKUP($M16,Lookup!$X$4:$Y$10,2,FALSE)/Lookup!$X$2)*VLOOKUP($C16,Model!$A$2:$E$22,5,FALSE)*VLOOKUP($C16,Model!$A$2:$O$22,15,FALSE)</f>
        <v>#N/A</v>
      </c>
      <c r="AK16" s="508" t="e">
        <f>(VLOOKUP($N16,Lookup!$Z$4:$AA$13,2,FALSE)/Lookup!$Z$2)*VLOOKUP($C16,Model!$A$2:$E$22,5,FALSE)*VLOOKUP($C16,Model!$A$2:$P$22,16,FALSE)</f>
        <v>#N/A</v>
      </c>
      <c r="AL16" s="508" t="e">
        <f>(VLOOKUP($O16,Lookup!$AB$4:$AC$13,2,FALSE)/Lookup!$AB$2)*VLOOKUP($C16,Model!$A$2:$E$22,5,FALSE)*VLOOKUP($C16,Model!$A$2:$Q$22,17,FALSE)</f>
        <v>#N/A</v>
      </c>
      <c r="AM16" s="508" t="e">
        <f>(VLOOKUP($P16,Lookup!$T$4:$U$8,2,FALSE)/Lookup!$T$2)*VLOOKUP($C16,Model!$A$2:$E$22,5,FALSE)*VLOOKUP($C16,Model!$A$2:$R$22,18,FALSE)</f>
        <v>#N/A</v>
      </c>
      <c r="AN16" s="508" t="e">
        <f>(VLOOKUP($Q16,Lookup!$AD$4:$AE$13,2,FALSE)/Lookup!$AD$2)*VLOOKUP($C16,Model!$A$2:$E$22,5,FALSE)*VLOOKUP($C16,Model!$A$2:$S$22,19,FALSE)</f>
        <v>#N/A</v>
      </c>
      <c r="AO16" s="508" t="e">
        <f>(VLOOKUP($R16,Lookup!$AF$4:$AG$8,2,FALSE)/Lookup!$AF$2)*VLOOKUP($C16,Model!$A$2:$E$22,5,FALSE)*VLOOKUP($C16,Model!$A$2:$T$22,20,FALSE)</f>
        <v>#N/A</v>
      </c>
      <c r="AP16" s="508" t="e">
        <f>(VLOOKUP($S16,Lookup!$AH$4:$AI$9,2,FALSE)/Lookup!$AH$2)*VLOOKUP($C16,Model!$A$2:$E$22,5,FALSE)*VLOOKUP($C16,Model!$A$2:$U$22,21,FALSE)</f>
        <v>#N/A</v>
      </c>
      <c r="AQ16" s="508" t="e">
        <f>(VLOOKUP($T16,Lookup!$AJ$4:$AK$12,2,FALSE)/Lookup!$AJ$2)*VLOOKUP($C16,Model!$A$2:$E$22,5,FALSE)*VLOOKUP($C16,Model!$A$2:$V$22,22,FALSE)</f>
        <v>#N/A</v>
      </c>
    </row>
    <row r="17">
      <c r="A17" s="74">
        <v>16</v>
      </c>
      <c r="B17" s="74" t="s">
        <v>233</v>
      </c>
      <c r="C17" s="74" t="s">
        <v>195</v>
      </c>
      <c r="D17" s="74" t="s">
        <v>195</v>
      </c>
      <c r="E17" s="74" t="s">
        <v>201</v>
      </c>
      <c r="F17" s="74" t="s">
        <v>195</v>
      </c>
      <c r="G17" s="74"/>
      <c r="H17" s="74"/>
      <c r="I17" s="75"/>
      <c r="J17" s="74"/>
      <c r="K17" s="74"/>
      <c r="L17" s="74"/>
      <c r="M17" s="74"/>
      <c r="N17" s="74" t="s">
        <v>231</v>
      </c>
      <c r="O17" s="77" t="s">
        <v>231</v>
      </c>
      <c r="P17" s="74"/>
      <c r="Q17" s="74" t="s">
        <v>226</v>
      </c>
      <c r="R17" s="74"/>
      <c r="S17" s="74"/>
      <c r="T17" s="74" t="s">
        <v>199</v>
      </c>
      <c r="U17" s="508">
        <f t="shared" si="2"/>
        <v>0</v>
      </c>
      <c r="V17" s="513">
        <f t="shared" si="1"/>
        <v>0</v>
      </c>
      <c r="W17" s="511"/>
      <c r="X17" s="511"/>
      <c r="Y17" s="511"/>
      <c r="Z17" s="507" t="e">
        <f>VLOOKUP($C17,Model!$A$2:$D$22,2,FALSE)</f>
        <v>#N/A</v>
      </c>
      <c r="AA17" s="508" t="e">
        <f>(VLOOKUP($D17,Lookup!$C$4:$D$36,2,FALSE)/Lookup!$C$2)*VLOOKUP($C17,Model!$A$2:$E$22,5,FALSE)*VLOOKUP($C17,Model!$A$2:$G$22,7,FALSE)</f>
        <v>#N/A</v>
      </c>
      <c r="AB17" s="508" t="e">
        <f>(VLOOKUP($E17,Lookup!$F$4:$G$8,2,FALSE)/Lookup!$F$2)*VLOOKUP($C17,Model!$A$2:$E$22,5,FALSE)*VLOOKUP($C17,Model!$A$2:$H$22,8,FALSE)</f>
        <v>#N/A</v>
      </c>
      <c r="AC17" s="508" t="e">
        <f>(VLOOKUP($F17,Lookup!$H$4:$I$26,2,FALSE)/Lookup!$H$2)*VLOOKUP($C17,Model!$A$2:$E$22,5,FALSE)*VLOOKUP($C17,Model!$A$2:$I$22,9,FALSE)</f>
        <v>#N/A</v>
      </c>
      <c r="AD17" s="508" t="e">
        <f>(VLOOKUP($G17,Lookup!$J$4:$K$34,2,FALSE)/Lookup!$J$2)*VLOOKUP($C17,Model!$A$2:$E$22,5,FALSE)*VLOOKUP($C17,Model!$A$2:$J$22,10,FALSE)</f>
        <v>#N/A</v>
      </c>
      <c r="AE17" s="508" t="e">
        <f>(VLOOKUP($H17,Lookup!$L$4:$M$15,2,FALSE)/Lookup!$L$2)*VLOOKUP($C17,Model!$A$2:$E$22,5,FALSE)*VLOOKUP($C17,Model!$A$2:$K$22,11,FALSE)</f>
        <v>#N/A</v>
      </c>
      <c r="AF17" s="508" t="e">
        <f>_xlfn.SWITCH(VLOOKUP($C17,Model!$A$2:$F$22,6,FALSE),8,(VLOOKUP($I17,Lookup!$N$17:$O$24,2,FALSE)/Lookup!$L$2)*VLOOKUP($C17,Model!$A$2:$E$22,5,FALSE)*VLOOKUP($C17,Model!$A$2:$K$22,11,FALSE),(VLOOKUP($I17,Lookup!$N$4:$O$15,2,FALSE)/Lookup!$L$2)*VLOOKUP($C17,Model!$A$2:$E$22,5,FALSE)*VLOOKUP($C17,Model!$A$2:$K$22,11,FALSE))</f>
        <v>#NAME?</v>
      </c>
      <c r="AG17" s="508" t="e">
        <f>(VLOOKUP($J17,Lookup!$P$4:$Q$15,2,FALSE)/Lookup!$P$2)*VLOOKUP($C17,Model!$A$2:$E$22,5,FALSE)*VLOOKUP($C17,Model!$A$2:$L$22,12,FALSE)</f>
        <v>#N/A</v>
      </c>
      <c r="AH17" s="508" t="e">
        <f>_xlfn.SWITCH(VLOOKUP($C17,Model!$A$2:$F$22,6,FALSE),8,(VLOOKUP($K17,Lookup!$R$15:$S$23,2,FALSE)/Lookup!$R$2)*VLOOKUP($C17,Model!$A$2:$E$22,5,FALSE)*VLOOKUP($C17,Model!$A$2:$M$22,13,FALSE),(VLOOKUP($K17,Lookup!$R$4:$S$12,2,FALSE)/Lookup!$R$2)*VLOOKUP($C17,Model!$A$2:$E$22,5,FALSE)*VLOOKUP($C17,Model!$A$2:$M$22,13,FALSE))</f>
        <v>#NAME?</v>
      </c>
      <c r="AI17" s="508" t="e">
        <f>(VLOOKUP($L17,Lookup!$V$4:$W$12,2,FALSE)/Lookup!$V$2)*VLOOKUP($C17,Model!$A$2:$E$22,5,FALSE)*VLOOKUP($C17,Model!$A$2:$N$22,14,FALSE)</f>
        <v>#N/A</v>
      </c>
      <c r="AJ17" s="508" t="e">
        <f>(VLOOKUP($M17,Lookup!$X$4:$Y$10,2,FALSE)/Lookup!$X$2)*VLOOKUP($C17,Model!$A$2:$E$22,5,FALSE)*VLOOKUP($C17,Model!$A$2:$O$22,15,FALSE)</f>
        <v>#N/A</v>
      </c>
      <c r="AK17" s="508" t="e">
        <f>(VLOOKUP($N17,Lookup!$Z$4:$AA$13,2,FALSE)/Lookup!$Z$2)*VLOOKUP($C17,Model!$A$2:$E$22,5,FALSE)*VLOOKUP($C17,Model!$A$2:$P$22,16,FALSE)</f>
        <v>#N/A</v>
      </c>
      <c r="AL17" s="508" t="e">
        <f>(VLOOKUP($O17,Lookup!$AB$4:$AC$13,2,FALSE)/Lookup!$AB$2)*VLOOKUP($C17,Model!$A$2:$E$22,5,FALSE)*VLOOKUP($C17,Model!$A$2:$Q$22,17,FALSE)</f>
        <v>#N/A</v>
      </c>
      <c r="AM17" s="508" t="e">
        <f>(VLOOKUP($P17,Lookup!$T$4:$U$8,2,FALSE)/Lookup!$T$2)*VLOOKUP($C17,Model!$A$2:$E$22,5,FALSE)*VLOOKUP($C17,Model!$A$2:$R$22,18,FALSE)</f>
        <v>#N/A</v>
      </c>
      <c r="AN17" s="508" t="e">
        <f>(VLOOKUP($Q17,Lookup!$AD$4:$AE$13,2,FALSE)/Lookup!$AD$2)*VLOOKUP($C17,Model!$A$2:$E$22,5,FALSE)*VLOOKUP($C17,Model!$A$2:$S$22,19,FALSE)</f>
        <v>#N/A</v>
      </c>
      <c r="AO17" s="508" t="e">
        <f>(VLOOKUP($R17,Lookup!$AF$4:$AG$8,2,FALSE)/Lookup!$AF$2)*VLOOKUP($C17,Model!$A$2:$E$22,5,FALSE)*VLOOKUP($C17,Model!$A$2:$T$22,20,FALSE)</f>
        <v>#N/A</v>
      </c>
      <c r="AP17" s="508" t="e">
        <f>(VLOOKUP($S17,Lookup!$AH$4:$AI$9,2,FALSE)/Lookup!$AH$2)*VLOOKUP($C17,Model!$A$2:$E$22,5,FALSE)*VLOOKUP($C17,Model!$A$2:$U$22,21,FALSE)</f>
        <v>#N/A</v>
      </c>
      <c r="AQ17" s="508" t="e">
        <f>(VLOOKUP($T17,Lookup!$AJ$4:$AK$12,2,FALSE)/Lookup!$AJ$2)*VLOOKUP($C17,Model!$A$2:$E$22,5,FALSE)*VLOOKUP($C17,Model!$A$2:$V$22,22,FALSE)</f>
        <v>#N/A</v>
      </c>
    </row>
    <row r="18">
      <c r="A18" s="74">
        <v>17</v>
      </c>
      <c r="B18" s="74" t="s">
        <v>234</v>
      </c>
      <c r="C18" s="74" t="s">
        <v>195</v>
      </c>
      <c r="D18" s="74" t="s">
        <v>195</v>
      </c>
      <c r="E18" s="74" t="s">
        <v>196</v>
      </c>
      <c r="F18" s="74" t="s">
        <v>195</v>
      </c>
      <c r="G18" s="74"/>
      <c r="H18" s="74"/>
      <c r="I18" s="75"/>
      <c r="J18" s="74"/>
      <c r="K18" s="74"/>
      <c r="L18" s="74"/>
      <c r="M18" s="74"/>
      <c r="N18" s="74" t="s">
        <v>206</v>
      </c>
      <c r="O18" s="77" t="s">
        <v>206</v>
      </c>
      <c r="P18" s="74"/>
      <c r="Q18" s="74" t="s">
        <v>203</v>
      </c>
      <c r="R18" s="74"/>
      <c r="S18" s="74"/>
      <c r="T18" s="74" t="s">
        <v>235</v>
      </c>
      <c r="U18" s="508">
        <f t="shared" si="2"/>
        <v>0</v>
      </c>
      <c r="V18" s="513">
        <f t="shared" si="1"/>
        <v>0</v>
      </c>
      <c r="W18" s="511"/>
      <c r="X18" s="511"/>
      <c r="Y18" s="511"/>
      <c r="Z18" s="507" t="e">
        <f>VLOOKUP($C18,Model!$A$2:$D$22,2,FALSE)</f>
        <v>#N/A</v>
      </c>
      <c r="AA18" s="508" t="e">
        <f>(VLOOKUP($D18,Lookup!$C$4:$D$36,2,FALSE)/Lookup!$C$2)*VLOOKUP($C18,Model!$A$2:$E$22,5,FALSE)*VLOOKUP($C18,Model!$A$2:$G$22,7,FALSE)</f>
        <v>#N/A</v>
      </c>
      <c r="AB18" s="508" t="e">
        <f>(VLOOKUP($E18,Lookup!$F$4:$G$8,2,FALSE)/Lookup!$F$2)*VLOOKUP($C18,Model!$A$2:$E$22,5,FALSE)*VLOOKUP($C18,Model!$A$2:$H$22,8,FALSE)</f>
        <v>#N/A</v>
      </c>
      <c r="AC18" s="508" t="e">
        <f>(VLOOKUP($F18,Lookup!$H$4:$I$26,2,FALSE)/Lookup!$H$2)*VLOOKUP($C18,Model!$A$2:$E$22,5,FALSE)*VLOOKUP($C18,Model!$A$2:$I$22,9,FALSE)</f>
        <v>#N/A</v>
      </c>
      <c r="AD18" s="508" t="e">
        <f>(VLOOKUP($G18,Lookup!$J$4:$K$34,2,FALSE)/Lookup!$J$2)*VLOOKUP($C18,Model!$A$2:$E$22,5,FALSE)*VLOOKUP($C18,Model!$A$2:$J$22,10,FALSE)</f>
        <v>#N/A</v>
      </c>
      <c r="AE18" s="508" t="e">
        <f>(VLOOKUP($H18,Lookup!$L$4:$M$15,2,FALSE)/Lookup!$L$2)*VLOOKUP($C18,Model!$A$2:$E$22,5,FALSE)*VLOOKUP($C18,Model!$A$2:$K$22,11,FALSE)</f>
        <v>#N/A</v>
      </c>
      <c r="AF18" s="508" t="e">
        <f>_xlfn.SWITCH(VLOOKUP($C18,Model!$A$2:$F$22,6,FALSE),8,(VLOOKUP($I18,Lookup!$N$17:$O$24,2,FALSE)/Lookup!$L$2)*VLOOKUP($C18,Model!$A$2:$E$22,5,FALSE)*VLOOKUP($C18,Model!$A$2:$K$22,11,FALSE),(VLOOKUP($I18,Lookup!$N$4:$O$15,2,FALSE)/Lookup!$L$2)*VLOOKUP($C18,Model!$A$2:$E$22,5,FALSE)*VLOOKUP($C18,Model!$A$2:$K$22,11,FALSE))</f>
        <v>#NAME?</v>
      </c>
      <c r="AG18" s="508" t="e">
        <f>(VLOOKUP($J18,Lookup!$P$4:$Q$15,2,FALSE)/Lookup!$P$2)*VLOOKUP($C18,Model!$A$2:$E$22,5,FALSE)*VLOOKUP($C18,Model!$A$2:$L$22,12,FALSE)</f>
        <v>#N/A</v>
      </c>
      <c r="AH18" s="508" t="e">
        <f>_xlfn.SWITCH(VLOOKUP($C18,Model!$A$2:$F$22,6,FALSE),8,(VLOOKUP($K18,Lookup!$R$15:$S$23,2,FALSE)/Lookup!$R$2)*VLOOKUP($C18,Model!$A$2:$E$22,5,FALSE)*VLOOKUP($C18,Model!$A$2:$M$22,13,FALSE),(VLOOKUP($K18,Lookup!$R$4:$S$12,2,FALSE)/Lookup!$R$2)*VLOOKUP($C18,Model!$A$2:$E$22,5,FALSE)*VLOOKUP($C18,Model!$A$2:$M$22,13,FALSE))</f>
        <v>#NAME?</v>
      </c>
      <c r="AI18" s="508" t="e">
        <f>(VLOOKUP($L18,Lookup!$V$4:$W$12,2,FALSE)/Lookup!$V$2)*VLOOKUP($C18,Model!$A$2:$E$22,5,FALSE)*VLOOKUP($C18,Model!$A$2:$N$22,14,FALSE)</f>
        <v>#N/A</v>
      </c>
      <c r="AJ18" s="508" t="e">
        <f>(VLOOKUP($M18,Lookup!$X$4:$Y$10,2,FALSE)/Lookup!$X$2)*VLOOKUP($C18,Model!$A$2:$E$22,5,FALSE)*VLOOKUP($C18,Model!$A$2:$O$22,15,FALSE)</f>
        <v>#N/A</v>
      </c>
      <c r="AK18" s="508" t="e">
        <f>(VLOOKUP($N18,Lookup!$Z$4:$AA$13,2,FALSE)/Lookup!$Z$2)*VLOOKUP($C18,Model!$A$2:$E$22,5,FALSE)*VLOOKUP($C18,Model!$A$2:$P$22,16,FALSE)</f>
        <v>#N/A</v>
      </c>
      <c r="AL18" s="508" t="e">
        <f>(VLOOKUP($O18,Lookup!$AB$4:$AC$13,2,FALSE)/Lookup!$AB$2)*VLOOKUP($C18,Model!$A$2:$E$22,5,FALSE)*VLOOKUP($C18,Model!$A$2:$Q$22,17,FALSE)</f>
        <v>#N/A</v>
      </c>
      <c r="AM18" s="508" t="e">
        <f>(VLOOKUP($P18,Lookup!$T$4:$U$8,2,FALSE)/Lookup!$T$2)*VLOOKUP($C18,Model!$A$2:$E$22,5,FALSE)*VLOOKUP($C18,Model!$A$2:$R$22,18,FALSE)</f>
        <v>#N/A</v>
      </c>
      <c r="AN18" s="508" t="e">
        <f>(VLOOKUP($Q18,Lookup!$AD$4:$AE$13,2,FALSE)/Lookup!$AD$2)*VLOOKUP($C18,Model!$A$2:$E$22,5,FALSE)*VLOOKUP($C18,Model!$A$2:$S$22,19,FALSE)</f>
        <v>#N/A</v>
      </c>
      <c r="AO18" s="508" t="e">
        <f>(VLOOKUP($R18,Lookup!$AF$4:$AG$8,2,FALSE)/Lookup!$AF$2)*VLOOKUP($C18,Model!$A$2:$E$22,5,FALSE)*VLOOKUP($C18,Model!$A$2:$T$22,20,FALSE)</f>
        <v>#N/A</v>
      </c>
      <c r="AP18" s="508" t="e">
        <f>(VLOOKUP($S18,Lookup!$AH$4:$AI$9,2,FALSE)/Lookup!$AH$2)*VLOOKUP($C18,Model!$A$2:$E$22,5,FALSE)*VLOOKUP($C18,Model!$A$2:$U$22,21,FALSE)</f>
        <v>#N/A</v>
      </c>
      <c r="AQ18" s="508" t="e">
        <f>(VLOOKUP($T18,Lookup!$AJ$4:$AK$12,2,FALSE)/Lookup!$AJ$2)*VLOOKUP($C18,Model!$A$2:$E$22,5,FALSE)*VLOOKUP($C18,Model!$A$2:$V$22,22,FALSE)</f>
        <v>#N/A</v>
      </c>
    </row>
    <row r="19">
      <c r="A19" s="74">
        <v>18</v>
      </c>
      <c r="B19" s="74" t="s">
        <v>236</v>
      </c>
      <c r="C19" s="74" t="s">
        <v>195</v>
      </c>
      <c r="D19" s="74" t="s">
        <v>195</v>
      </c>
      <c r="E19" s="74" t="s">
        <v>201</v>
      </c>
      <c r="F19" s="74" t="s">
        <v>195</v>
      </c>
      <c r="G19" s="74"/>
      <c r="H19" s="74"/>
      <c r="I19" s="75"/>
      <c r="J19" s="74"/>
      <c r="K19" s="74"/>
      <c r="L19" s="74"/>
      <c r="M19" s="74"/>
      <c r="N19" s="74" t="s">
        <v>206</v>
      </c>
      <c r="O19" s="77" t="s">
        <v>197</v>
      </c>
      <c r="P19" s="74"/>
      <c r="Q19" s="74" t="s">
        <v>226</v>
      </c>
      <c r="R19" s="74"/>
      <c r="S19" s="74"/>
      <c r="T19" s="74" t="s">
        <v>237</v>
      </c>
      <c r="U19" s="508">
        <f t="shared" si="2"/>
        <v>0</v>
      </c>
      <c r="V19" s="513">
        <f t="shared" si="1"/>
        <v>0</v>
      </c>
      <c r="W19" s="511"/>
      <c r="X19" s="511"/>
      <c r="Y19" s="511"/>
      <c r="Z19" s="507" t="e">
        <f>VLOOKUP($C19,Model!$A$2:$D$22,2,FALSE)</f>
        <v>#N/A</v>
      </c>
      <c r="AA19" s="508" t="e">
        <f>(VLOOKUP($D19,Lookup!$C$4:$D$36,2,FALSE)/Lookup!$C$2)*VLOOKUP($C19,Model!$A$2:$E$22,5,FALSE)*VLOOKUP($C19,Model!$A$2:$G$22,7,FALSE)</f>
        <v>#N/A</v>
      </c>
      <c r="AB19" s="508" t="e">
        <f>(VLOOKUP($E19,Lookup!$F$4:$G$8,2,FALSE)/Lookup!$F$2)*VLOOKUP($C19,Model!$A$2:$E$22,5,FALSE)*VLOOKUP($C19,Model!$A$2:$H$22,8,FALSE)</f>
        <v>#N/A</v>
      </c>
      <c r="AC19" s="508" t="e">
        <f>(VLOOKUP($F19,Lookup!$H$4:$I$26,2,FALSE)/Lookup!$H$2)*VLOOKUP($C19,Model!$A$2:$E$22,5,FALSE)*VLOOKUP($C19,Model!$A$2:$I$22,9,FALSE)</f>
        <v>#N/A</v>
      </c>
      <c r="AD19" s="508" t="e">
        <f>(VLOOKUP($G19,Lookup!$J$4:$K$34,2,FALSE)/Lookup!$J$2)*VLOOKUP($C19,Model!$A$2:$E$22,5,FALSE)*VLOOKUP($C19,Model!$A$2:$J$22,10,FALSE)</f>
        <v>#N/A</v>
      </c>
      <c r="AE19" s="508" t="e">
        <f>(VLOOKUP($H19,Lookup!$L$4:$M$15,2,FALSE)/Lookup!$L$2)*VLOOKUP($C19,Model!$A$2:$E$22,5,FALSE)*VLOOKUP($C19,Model!$A$2:$K$22,11,FALSE)</f>
        <v>#N/A</v>
      </c>
      <c r="AF19" s="508" t="e">
        <f>_xlfn.SWITCH(VLOOKUP($C19,Model!$A$2:$F$22,6,FALSE),8,(VLOOKUP($I19,Lookup!$N$17:$O$24,2,FALSE)/Lookup!$L$2)*VLOOKUP($C19,Model!$A$2:$E$22,5,FALSE)*VLOOKUP($C19,Model!$A$2:$K$22,11,FALSE),(VLOOKUP($I19,Lookup!$N$4:$O$15,2,FALSE)/Lookup!$L$2)*VLOOKUP($C19,Model!$A$2:$E$22,5,FALSE)*VLOOKUP($C19,Model!$A$2:$K$22,11,FALSE))</f>
        <v>#NAME?</v>
      </c>
      <c r="AG19" s="508" t="e">
        <f>(VLOOKUP($J19,Lookup!$P$4:$Q$15,2,FALSE)/Lookup!$P$2)*VLOOKUP($C19,Model!$A$2:$E$22,5,FALSE)*VLOOKUP($C19,Model!$A$2:$L$22,12,FALSE)</f>
        <v>#N/A</v>
      </c>
      <c r="AH19" s="508" t="e">
        <f>_xlfn.SWITCH(VLOOKUP($C19,Model!$A$2:$F$22,6,FALSE),8,(VLOOKUP($K19,Lookup!$R$15:$S$23,2,FALSE)/Lookup!$R$2)*VLOOKUP($C19,Model!$A$2:$E$22,5,FALSE)*VLOOKUP($C19,Model!$A$2:$M$22,13,FALSE),(VLOOKUP($K19,Lookup!$R$4:$S$12,2,FALSE)/Lookup!$R$2)*VLOOKUP($C19,Model!$A$2:$E$22,5,FALSE)*VLOOKUP($C19,Model!$A$2:$M$22,13,FALSE))</f>
        <v>#NAME?</v>
      </c>
      <c r="AI19" s="508" t="e">
        <f>(VLOOKUP($L19,Lookup!$V$4:$W$12,2,FALSE)/Lookup!$V$2)*VLOOKUP($C19,Model!$A$2:$E$22,5,FALSE)*VLOOKUP($C19,Model!$A$2:$N$22,14,FALSE)</f>
        <v>#N/A</v>
      </c>
      <c r="AJ19" s="508" t="e">
        <f>(VLOOKUP($M19,Lookup!$X$4:$Y$10,2,FALSE)/Lookup!$X$2)*VLOOKUP($C19,Model!$A$2:$E$22,5,FALSE)*VLOOKUP($C19,Model!$A$2:$O$22,15,FALSE)</f>
        <v>#N/A</v>
      </c>
      <c r="AK19" s="508" t="e">
        <f>(VLOOKUP($N19,Lookup!$Z$4:$AA$13,2,FALSE)/Lookup!$Z$2)*VLOOKUP($C19,Model!$A$2:$E$22,5,FALSE)*VLOOKUP($C19,Model!$A$2:$P$22,16,FALSE)</f>
        <v>#N/A</v>
      </c>
      <c r="AL19" s="508" t="e">
        <f>(VLOOKUP($O19,Lookup!$AB$4:$AC$13,2,FALSE)/Lookup!$AB$2)*VLOOKUP($C19,Model!$A$2:$E$22,5,FALSE)*VLOOKUP($C19,Model!$A$2:$Q$22,17,FALSE)</f>
        <v>#N/A</v>
      </c>
      <c r="AM19" s="508" t="e">
        <f>(VLOOKUP($P19,Lookup!$T$4:$U$8,2,FALSE)/Lookup!$T$2)*VLOOKUP($C19,Model!$A$2:$E$22,5,FALSE)*VLOOKUP($C19,Model!$A$2:$R$22,18,FALSE)</f>
        <v>#N/A</v>
      </c>
      <c r="AN19" s="508" t="e">
        <f>(VLOOKUP($Q19,Lookup!$AD$4:$AE$13,2,FALSE)/Lookup!$AD$2)*VLOOKUP($C19,Model!$A$2:$E$22,5,FALSE)*VLOOKUP($C19,Model!$A$2:$S$22,19,FALSE)</f>
        <v>#N/A</v>
      </c>
      <c r="AO19" s="508" t="e">
        <f>(VLOOKUP($R19,Lookup!$AF$4:$AG$8,2,FALSE)/Lookup!$AF$2)*VLOOKUP($C19,Model!$A$2:$E$22,5,FALSE)*VLOOKUP($C19,Model!$A$2:$T$22,20,FALSE)</f>
        <v>#N/A</v>
      </c>
      <c r="AP19" s="508" t="e">
        <f>(VLOOKUP($S19,Lookup!$AH$4:$AI$9,2,FALSE)/Lookup!$AH$2)*VLOOKUP($C19,Model!$A$2:$E$22,5,FALSE)*VLOOKUP($C19,Model!$A$2:$U$22,21,FALSE)</f>
        <v>#N/A</v>
      </c>
      <c r="AQ19" s="508" t="e">
        <f>(VLOOKUP($T19,Lookup!$AJ$4:$AK$12,2,FALSE)/Lookup!$AJ$2)*VLOOKUP($C19,Model!$A$2:$E$22,5,FALSE)*VLOOKUP($C19,Model!$A$2:$V$22,22,FALSE)</f>
        <v>#N/A</v>
      </c>
    </row>
    <row r="20">
      <c r="A20" s="74">
        <v>19</v>
      </c>
      <c r="B20" s="74" t="s">
        <v>238</v>
      </c>
      <c r="C20" s="74" t="s">
        <v>239</v>
      </c>
      <c r="D20" s="74" t="s">
        <v>240</v>
      </c>
      <c r="E20" s="74" t="s">
        <v>201</v>
      </c>
      <c r="F20" s="74" t="s">
        <v>241</v>
      </c>
      <c r="G20" s="74"/>
      <c r="H20" s="74"/>
      <c r="I20" s="75"/>
      <c r="J20" s="74"/>
      <c r="K20" s="74"/>
      <c r="L20" s="74"/>
      <c r="M20" s="74"/>
      <c r="N20" s="74" t="s">
        <v>215</v>
      </c>
      <c r="O20" s="77" t="s">
        <v>202</v>
      </c>
      <c r="P20" s="74"/>
      <c r="Q20" s="74" t="s">
        <v>207</v>
      </c>
      <c r="R20" s="74"/>
      <c r="S20" s="74"/>
      <c r="T20" s="74" t="s">
        <v>204</v>
      </c>
      <c r="U20" s="508">
        <f t="shared" si="2"/>
        <v>0.056959706959706959</v>
      </c>
      <c r="V20" s="513">
        <f t="shared" si="1"/>
        <v>36.283333333333331</v>
      </c>
      <c r="W20" s="511"/>
      <c r="X20" s="511"/>
      <c r="Y20" s="511"/>
      <c r="Z20" s="507">
        <f>VLOOKUP($C20,Model!$A$2:$D$22,2,FALSE)</f>
        <v>637</v>
      </c>
      <c r="AA20" s="508" t="e">
        <f>(VLOOKUP($D20,Lookup!$C$4:$D$36,2,FALSE)/Lookup!$C$2)*VLOOKUP($C20,Model!$A$2:$E$22,5,FALSE)*VLOOKUP($C20,Model!$A$2:$G$22,7,FALSE)</f>
        <v>#N/A</v>
      </c>
      <c r="AB20" s="508" t="e">
        <f>(VLOOKUP($E20,Lookup!$F$4:$G$8,2,FALSE)/Lookup!$F$2)*VLOOKUP($C20,Model!$A$2:$E$22,5,FALSE)*VLOOKUP($C20,Model!$A$2:$H$22,8,FALSE)</f>
        <v>#N/A</v>
      </c>
      <c r="AC20" s="508">
        <f>(VLOOKUP($F20,Lookup!$H$4:$I$26,2,FALSE)/Lookup!$H$2)*VLOOKUP($C20,Model!$A$2:$E$22,5,FALSE)*VLOOKUP($C20,Model!$A$2:$I$22,9,FALSE)</f>
        <v>0.056959706959706959</v>
      </c>
      <c r="AD20" s="508" t="e">
        <f>(VLOOKUP($G20,Lookup!$J$4:$K$34,2,FALSE)/Lookup!$J$2)*VLOOKUP($C20,Model!$A$2:$E$22,5,FALSE)*VLOOKUP($C20,Model!$A$2:$J$22,10,FALSE)</f>
        <v>#N/A</v>
      </c>
      <c r="AE20" s="508" t="e">
        <f>(VLOOKUP($H20,Lookup!$L$4:$M$15,2,FALSE)/Lookup!$L$2)*VLOOKUP($C20,Model!$A$2:$E$22,5,FALSE)*VLOOKUP($C20,Model!$A$2:$K$22,11,FALSE)</f>
        <v>#N/A</v>
      </c>
      <c r="AF20" s="508" t="e">
        <f>_xlfn.SWITCH(VLOOKUP($C20,Model!$A$2:$F$22,6,FALSE),8,(VLOOKUP($I20,Lookup!$N$17:$O$24,2,FALSE)/Lookup!$L$2)*VLOOKUP($C20,Model!$A$2:$E$22,5,FALSE)*VLOOKUP($C20,Model!$A$2:$K$22,11,FALSE),(VLOOKUP($I20,Lookup!$N$4:$O$15,2,FALSE)/Lookup!$L$2)*VLOOKUP($C20,Model!$A$2:$E$22,5,FALSE)*VLOOKUP($C20,Model!$A$2:$K$22,11,FALSE))</f>
        <v>#NAME?</v>
      </c>
      <c r="AG20" s="508" t="e">
        <f>(VLOOKUP($J20,Lookup!$P$4:$Q$15,2,FALSE)/Lookup!$P$2)*VLOOKUP($C20,Model!$A$2:$E$22,5,FALSE)*VLOOKUP($C20,Model!$A$2:$L$22,12,FALSE)</f>
        <v>#N/A</v>
      </c>
      <c r="AH20" s="508" t="e">
        <f>_xlfn.SWITCH(VLOOKUP($C20,Model!$A$2:$F$22,6,FALSE),8,(VLOOKUP($K20,Lookup!$R$15:$S$23,2,FALSE)/Lookup!$R$2)*VLOOKUP($C20,Model!$A$2:$E$22,5,FALSE)*VLOOKUP($C20,Model!$A$2:$M$22,13,FALSE),(VLOOKUP($K20,Lookup!$R$4:$S$12,2,FALSE)/Lookup!$R$2)*VLOOKUP($C20,Model!$A$2:$E$22,5,FALSE)*VLOOKUP($C20,Model!$A$2:$M$22,13,FALSE))</f>
        <v>#NAME?</v>
      </c>
      <c r="AI20" s="508" t="e">
        <f>(VLOOKUP($L20,Lookup!$V$4:$W$12,2,FALSE)/Lookup!$V$2)*VLOOKUP($C20,Model!$A$2:$E$22,5,FALSE)*VLOOKUP($C20,Model!$A$2:$N$22,14,FALSE)</f>
        <v>#N/A</v>
      </c>
      <c r="AJ20" s="508" t="e">
        <f>(VLOOKUP($M20,Lookup!$X$4:$Y$10,2,FALSE)/Lookup!$X$2)*VLOOKUP($C20,Model!$A$2:$E$22,5,FALSE)*VLOOKUP($C20,Model!$A$2:$O$22,15,FALSE)</f>
        <v>#N/A</v>
      </c>
      <c r="AK20" s="508" t="e">
        <f>(VLOOKUP($N20,Lookup!$Z$4:$AA$13,2,FALSE)/Lookup!$Z$2)*VLOOKUP($C20,Model!$A$2:$E$22,5,FALSE)*VLOOKUP($C20,Model!$A$2:$P$22,16,FALSE)</f>
        <v>#N/A</v>
      </c>
      <c r="AL20" s="508" t="e">
        <f>(VLOOKUP($O20,Lookup!$AB$4:$AC$13,2,FALSE)/Lookup!$AB$2)*VLOOKUP($C20,Model!$A$2:$E$22,5,FALSE)*VLOOKUP($C20,Model!$A$2:$Q$22,17,FALSE)</f>
        <v>#N/A</v>
      </c>
      <c r="AM20" s="508" t="e">
        <f>(VLOOKUP($P20,Lookup!$T$4:$U$8,2,FALSE)/Lookup!$T$2)*VLOOKUP($C20,Model!$A$2:$E$22,5,FALSE)*VLOOKUP($C20,Model!$A$2:$R$22,18,FALSE)</f>
        <v>#N/A</v>
      </c>
      <c r="AN20" s="508" t="e">
        <f>(VLOOKUP($Q20,Lookup!$AD$4:$AE$13,2,FALSE)/Lookup!$AD$2)*VLOOKUP($C20,Model!$A$2:$E$22,5,FALSE)*VLOOKUP($C20,Model!$A$2:$S$22,19,FALSE)</f>
        <v>#N/A</v>
      </c>
      <c r="AO20" s="508" t="e">
        <f>(VLOOKUP($R20,Lookup!$AF$4:$AG$8,2,FALSE)/Lookup!$AF$2)*VLOOKUP($C20,Model!$A$2:$E$22,5,FALSE)*VLOOKUP($C20,Model!$A$2:$T$22,20,FALSE)</f>
        <v>#N/A</v>
      </c>
      <c r="AP20" s="508" t="e">
        <f>(VLOOKUP($S20,Lookup!$AH$4:$AI$9,2,FALSE)/Lookup!$AH$2)*VLOOKUP($C20,Model!$A$2:$E$22,5,FALSE)*VLOOKUP($C20,Model!$A$2:$U$22,21,FALSE)</f>
        <v>#N/A</v>
      </c>
      <c r="AQ20" s="508" t="e">
        <f>(VLOOKUP($T20,Lookup!$AJ$4:$AK$12,2,FALSE)/Lookup!$AJ$2)*VLOOKUP($C20,Model!$A$2:$E$22,5,FALSE)*VLOOKUP($C20,Model!$A$2:$V$22,22,FALSE)</f>
        <v>#N/A</v>
      </c>
    </row>
    <row r="21">
      <c r="A21" s="74">
        <v>20</v>
      </c>
      <c r="B21" s="74" t="s">
        <v>242</v>
      </c>
      <c r="C21" s="74" t="s">
        <v>195</v>
      </c>
      <c r="D21" s="74" t="s">
        <v>195</v>
      </c>
      <c r="E21" s="74" t="s">
        <v>65</v>
      </c>
      <c r="F21" s="74" t="s">
        <v>195</v>
      </c>
      <c r="G21" s="74"/>
      <c r="H21" s="74"/>
      <c r="I21" s="75"/>
      <c r="J21" s="74"/>
      <c r="K21" s="74"/>
      <c r="L21" s="74"/>
      <c r="M21" s="74"/>
      <c r="N21" s="74" t="s">
        <v>231</v>
      </c>
      <c r="O21" s="77" t="s">
        <v>231</v>
      </c>
      <c r="P21" s="74"/>
      <c r="Q21" s="74" t="s">
        <v>226</v>
      </c>
      <c r="R21" s="74"/>
      <c r="S21" s="74"/>
      <c r="T21" s="74" t="s">
        <v>221</v>
      </c>
      <c r="U21" s="508">
        <f t="shared" si="2"/>
        <v>0</v>
      </c>
      <c r="V21" s="513">
        <f t="shared" si="1"/>
        <v>0</v>
      </c>
      <c r="W21" s="511"/>
      <c r="X21" s="511"/>
      <c r="Y21" s="511"/>
      <c r="Z21" s="507" t="e">
        <f>VLOOKUP($C21,Model!$A$2:$D$22,2,FALSE)</f>
        <v>#N/A</v>
      </c>
      <c r="AA21" s="508" t="e">
        <f>(VLOOKUP($D21,Lookup!$C$4:$D$36,2,FALSE)/Lookup!$C$2)*VLOOKUP($C21,Model!$A$2:$E$22,5,FALSE)*VLOOKUP($C21,Model!$A$2:$G$22,7,FALSE)</f>
        <v>#N/A</v>
      </c>
      <c r="AB21" s="508" t="e">
        <f>(VLOOKUP($E21,Lookup!$F$4:$G$8,2,FALSE)/Lookup!$F$2)*VLOOKUP($C21,Model!$A$2:$E$22,5,FALSE)*VLOOKUP($C21,Model!$A$2:$H$22,8,FALSE)</f>
        <v>#N/A</v>
      </c>
      <c r="AC21" s="508" t="e">
        <f>(VLOOKUP($F21,Lookup!$H$4:$I$26,2,FALSE)/Lookup!$H$2)*VLOOKUP($C21,Model!$A$2:$E$22,5,FALSE)*VLOOKUP($C21,Model!$A$2:$I$22,9,FALSE)</f>
        <v>#N/A</v>
      </c>
      <c r="AD21" s="508" t="e">
        <f>(VLOOKUP($G21,Lookup!$J$4:$K$34,2,FALSE)/Lookup!$J$2)*VLOOKUP($C21,Model!$A$2:$E$22,5,FALSE)*VLOOKUP($C21,Model!$A$2:$J$22,10,FALSE)</f>
        <v>#N/A</v>
      </c>
      <c r="AE21" s="508" t="e">
        <f>(VLOOKUP($H21,Lookup!$L$4:$M$15,2,FALSE)/Lookup!$L$2)*VLOOKUP($C21,Model!$A$2:$E$22,5,FALSE)*VLOOKUP($C21,Model!$A$2:$K$22,11,FALSE)</f>
        <v>#N/A</v>
      </c>
      <c r="AF21" s="508" t="e">
        <f>_xlfn.SWITCH(VLOOKUP($C21,Model!$A$2:$F$22,6,FALSE),8,(VLOOKUP($I21,Lookup!$N$17:$O$24,2,FALSE)/Lookup!$L$2)*VLOOKUP($C21,Model!$A$2:$E$22,5,FALSE)*VLOOKUP($C21,Model!$A$2:$K$22,11,FALSE),(VLOOKUP($I21,Lookup!$N$4:$O$15,2,FALSE)/Lookup!$L$2)*VLOOKUP($C21,Model!$A$2:$E$22,5,FALSE)*VLOOKUP($C21,Model!$A$2:$K$22,11,FALSE))</f>
        <v>#NAME?</v>
      </c>
      <c r="AG21" s="508" t="e">
        <f>(VLOOKUP($J21,Lookup!$P$4:$Q$15,2,FALSE)/Lookup!$P$2)*VLOOKUP($C21,Model!$A$2:$E$22,5,FALSE)*VLOOKUP($C21,Model!$A$2:$L$22,12,FALSE)</f>
        <v>#N/A</v>
      </c>
      <c r="AH21" s="508" t="e">
        <f>_xlfn.SWITCH(VLOOKUP($C21,Model!$A$2:$F$22,6,FALSE),8,(VLOOKUP($K21,Lookup!$R$15:$S$23,2,FALSE)/Lookup!$R$2)*VLOOKUP($C21,Model!$A$2:$E$22,5,FALSE)*VLOOKUP($C21,Model!$A$2:$M$22,13,FALSE),(VLOOKUP($K21,Lookup!$R$4:$S$12,2,FALSE)/Lookup!$R$2)*VLOOKUP($C21,Model!$A$2:$E$22,5,FALSE)*VLOOKUP($C21,Model!$A$2:$M$22,13,FALSE))</f>
        <v>#NAME?</v>
      </c>
      <c r="AI21" s="508" t="e">
        <f>(VLOOKUP($L21,Lookup!$V$4:$W$12,2,FALSE)/Lookup!$V$2)*VLOOKUP($C21,Model!$A$2:$E$22,5,FALSE)*VLOOKUP($C21,Model!$A$2:$N$22,14,FALSE)</f>
        <v>#N/A</v>
      </c>
      <c r="AJ21" s="508" t="e">
        <f>(VLOOKUP($M21,Lookup!$X$4:$Y$10,2,FALSE)/Lookup!$X$2)*VLOOKUP($C21,Model!$A$2:$E$22,5,FALSE)*VLOOKUP($C21,Model!$A$2:$O$22,15,FALSE)</f>
        <v>#N/A</v>
      </c>
      <c r="AK21" s="508" t="e">
        <f>(VLOOKUP($N21,Lookup!$Z$4:$AA$13,2,FALSE)/Lookup!$Z$2)*VLOOKUP($C21,Model!$A$2:$E$22,5,FALSE)*VLOOKUP($C21,Model!$A$2:$P$22,16,FALSE)</f>
        <v>#N/A</v>
      </c>
      <c r="AL21" s="508" t="e">
        <f>(VLOOKUP($O21,Lookup!$AB$4:$AC$13,2,FALSE)/Lookup!$AB$2)*VLOOKUP($C21,Model!$A$2:$E$22,5,FALSE)*VLOOKUP($C21,Model!$A$2:$Q$22,17,FALSE)</f>
        <v>#N/A</v>
      </c>
      <c r="AM21" s="508" t="e">
        <f>(VLOOKUP($P21,Lookup!$T$4:$U$8,2,FALSE)/Lookup!$T$2)*VLOOKUP($C21,Model!$A$2:$E$22,5,FALSE)*VLOOKUP($C21,Model!$A$2:$R$22,18,FALSE)</f>
        <v>#N/A</v>
      </c>
      <c r="AN21" s="508" t="e">
        <f>(VLOOKUP($Q21,Lookup!$AD$4:$AE$13,2,FALSE)/Lookup!$AD$2)*VLOOKUP($C21,Model!$A$2:$E$22,5,FALSE)*VLOOKUP($C21,Model!$A$2:$S$22,19,FALSE)</f>
        <v>#N/A</v>
      </c>
      <c r="AO21" s="508" t="e">
        <f>(VLOOKUP($R21,Lookup!$AF$4:$AG$8,2,FALSE)/Lookup!$AF$2)*VLOOKUP($C21,Model!$A$2:$E$22,5,FALSE)*VLOOKUP($C21,Model!$A$2:$T$22,20,FALSE)</f>
        <v>#N/A</v>
      </c>
      <c r="AP21" s="508" t="e">
        <f>(VLOOKUP($S21,Lookup!$AH$4:$AI$9,2,FALSE)/Lookup!$AH$2)*VLOOKUP($C21,Model!$A$2:$E$22,5,FALSE)*VLOOKUP($C21,Model!$A$2:$U$22,21,FALSE)</f>
        <v>#N/A</v>
      </c>
      <c r="AQ21" s="508" t="e">
        <f>(VLOOKUP($T21,Lookup!$AJ$4:$AK$12,2,FALSE)/Lookup!$AJ$2)*VLOOKUP($C21,Model!$A$2:$E$22,5,FALSE)*VLOOKUP($C21,Model!$A$2:$V$22,22,FALSE)</f>
        <v>#N/A</v>
      </c>
    </row>
    <row r="22">
      <c r="A22" s="74">
        <v>21</v>
      </c>
      <c r="B22" s="74" t="s">
        <v>243</v>
      </c>
      <c r="C22" s="74" t="s">
        <v>195</v>
      </c>
      <c r="D22" s="74" t="s">
        <v>195</v>
      </c>
      <c r="E22" s="74" t="s">
        <v>65</v>
      </c>
      <c r="F22" s="74" t="s">
        <v>195</v>
      </c>
      <c r="G22" s="74"/>
      <c r="H22" s="74"/>
      <c r="I22" s="75"/>
      <c r="J22" s="74"/>
      <c r="K22" s="74"/>
      <c r="L22" s="74"/>
      <c r="M22" s="74"/>
      <c r="N22" s="74" t="s">
        <v>197</v>
      </c>
      <c r="O22" s="77" t="s">
        <v>197</v>
      </c>
      <c r="P22" s="74"/>
      <c r="Q22" s="74" t="s">
        <v>207</v>
      </c>
      <c r="R22" s="74"/>
      <c r="S22" s="74"/>
      <c r="T22" s="74" t="s">
        <v>199</v>
      </c>
      <c r="U22" s="508">
        <f t="shared" si="2"/>
        <v>0</v>
      </c>
      <c r="V22" s="513">
        <f t="shared" si="1"/>
        <v>0</v>
      </c>
      <c r="W22" s="511"/>
      <c r="X22" s="511"/>
      <c r="Y22" s="511"/>
      <c r="Z22" s="507" t="e">
        <f>VLOOKUP($C22,Model!$A$2:$D$22,2,FALSE)</f>
        <v>#N/A</v>
      </c>
      <c r="AA22" s="508" t="e">
        <f>(VLOOKUP($D22,Lookup!$C$4:$D$36,2,FALSE)/Lookup!$C$2)*VLOOKUP($C22,Model!$A$2:$E$22,5,FALSE)*VLOOKUP($C22,Model!$A$2:$G$22,7,FALSE)</f>
        <v>#N/A</v>
      </c>
      <c r="AB22" s="508" t="e">
        <f>(VLOOKUP($E22,Lookup!$F$4:$G$8,2,FALSE)/Lookup!$F$2)*VLOOKUP($C22,Model!$A$2:$E$22,5,FALSE)*VLOOKUP($C22,Model!$A$2:$H$22,8,FALSE)</f>
        <v>#N/A</v>
      </c>
      <c r="AC22" s="508" t="e">
        <f>(VLOOKUP($F22,Lookup!$H$4:$I$26,2,FALSE)/Lookup!$H$2)*VLOOKUP($C22,Model!$A$2:$E$22,5,FALSE)*VLOOKUP($C22,Model!$A$2:$I$22,9,FALSE)</f>
        <v>#N/A</v>
      </c>
      <c r="AD22" s="508" t="e">
        <f>(VLOOKUP($G22,Lookup!$J$4:$K$34,2,FALSE)/Lookup!$J$2)*VLOOKUP($C22,Model!$A$2:$E$22,5,FALSE)*VLOOKUP($C22,Model!$A$2:$J$22,10,FALSE)</f>
        <v>#N/A</v>
      </c>
      <c r="AE22" s="508" t="e">
        <f>(VLOOKUP($H22,Lookup!$L$4:$M$15,2,FALSE)/Lookup!$L$2)*VLOOKUP($C22,Model!$A$2:$E$22,5,FALSE)*VLOOKUP($C22,Model!$A$2:$K$22,11,FALSE)</f>
        <v>#N/A</v>
      </c>
      <c r="AF22" s="508" t="e">
        <f>_xlfn.SWITCH(VLOOKUP($C22,Model!$A$2:$F$22,6,FALSE),8,(VLOOKUP($I22,Lookup!$N$17:$O$24,2,FALSE)/Lookup!$L$2)*VLOOKUP($C22,Model!$A$2:$E$22,5,FALSE)*VLOOKUP($C22,Model!$A$2:$K$22,11,FALSE),(VLOOKUP($I22,Lookup!$N$4:$O$15,2,FALSE)/Lookup!$L$2)*VLOOKUP($C22,Model!$A$2:$E$22,5,FALSE)*VLOOKUP($C22,Model!$A$2:$K$22,11,FALSE))</f>
        <v>#NAME?</v>
      </c>
      <c r="AG22" s="508" t="e">
        <f>(VLOOKUP($J22,Lookup!$P$4:$Q$15,2,FALSE)/Lookup!$P$2)*VLOOKUP($C22,Model!$A$2:$E$22,5,FALSE)*VLOOKUP($C22,Model!$A$2:$L$22,12,FALSE)</f>
        <v>#N/A</v>
      </c>
      <c r="AH22" s="508" t="e">
        <f>_xlfn.SWITCH(VLOOKUP($C22,Model!$A$2:$F$22,6,FALSE),8,(VLOOKUP($K22,Lookup!$R$15:$S$23,2,FALSE)/Lookup!$R$2)*VLOOKUP($C22,Model!$A$2:$E$22,5,FALSE)*VLOOKUP($C22,Model!$A$2:$M$22,13,FALSE),(VLOOKUP($K22,Lookup!$R$4:$S$12,2,FALSE)/Lookup!$R$2)*VLOOKUP($C22,Model!$A$2:$E$22,5,FALSE)*VLOOKUP($C22,Model!$A$2:$M$22,13,FALSE))</f>
        <v>#NAME?</v>
      </c>
      <c r="AI22" s="508" t="e">
        <f>(VLOOKUP($L22,Lookup!$V$4:$W$12,2,FALSE)/Lookup!$V$2)*VLOOKUP($C22,Model!$A$2:$E$22,5,FALSE)*VLOOKUP($C22,Model!$A$2:$N$22,14,FALSE)</f>
        <v>#N/A</v>
      </c>
      <c r="AJ22" s="508" t="e">
        <f>(VLOOKUP($M22,Lookup!$X$4:$Y$10,2,FALSE)/Lookup!$X$2)*VLOOKUP($C22,Model!$A$2:$E$22,5,FALSE)*VLOOKUP($C22,Model!$A$2:$O$22,15,FALSE)</f>
        <v>#N/A</v>
      </c>
      <c r="AK22" s="508" t="e">
        <f>(VLOOKUP($N22,Lookup!$Z$4:$AA$13,2,FALSE)/Lookup!$Z$2)*VLOOKUP($C22,Model!$A$2:$E$22,5,FALSE)*VLOOKUP($C22,Model!$A$2:$P$22,16,FALSE)</f>
        <v>#N/A</v>
      </c>
      <c r="AL22" s="508" t="e">
        <f>(VLOOKUP($O22,Lookup!$AB$4:$AC$13,2,FALSE)/Lookup!$AB$2)*VLOOKUP($C22,Model!$A$2:$E$22,5,FALSE)*VLOOKUP($C22,Model!$A$2:$Q$22,17,FALSE)</f>
        <v>#N/A</v>
      </c>
      <c r="AM22" s="508" t="e">
        <f>(VLOOKUP($P22,Lookup!$T$4:$U$8,2,FALSE)/Lookup!$T$2)*VLOOKUP($C22,Model!$A$2:$E$22,5,FALSE)*VLOOKUP($C22,Model!$A$2:$R$22,18,FALSE)</f>
        <v>#N/A</v>
      </c>
      <c r="AN22" s="508" t="e">
        <f>(VLOOKUP($Q22,Lookup!$AD$4:$AE$13,2,FALSE)/Lookup!$AD$2)*VLOOKUP($C22,Model!$A$2:$E$22,5,FALSE)*VLOOKUP($C22,Model!$A$2:$S$22,19,FALSE)</f>
        <v>#N/A</v>
      </c>
      <c r="AO22" s="508" t="e">
        <f>(VLOOKUP($R22,Lookup!$AF$4:$AG$8,2,FALSE)/Lookup!$AF$2)*VLOOKUP($C22,Model!$A$2:$E$22,5,FALSE)*VLOOKUP($C22,Model!$A$2:$T$22,20,FALSE)</f>
        <v>#N/A</v>
      </c>
      <c r="AP22" s="508" t="e">
        <f>(VLOOKUP($S22,Lookup!$AH$4:$AI$9,2,FALSE)/Lookup!$AH$2)*VLOOKUP($C22,Model!$A$2:$E$22,5,FALSE)*VLOOKUP($C22,Model!$A$2:$U$22,21,FALSE)</f>
        <v>#N/A</v>
      </c>
      <c r="AQ22" s="508" t="e">
        <f>(VLOOKUP($T22,Lookup!$AJ$4:$AK$12,2,FALSE)/Lookup!$AJ$2)*VLOOKUP($C22,Model!$A$2:$E$22,5,FALSE)*VLOOKUP($C22,Model!$A$2:$V$22,22,FALSE)</f>
        <v>#N/A</v>
      </c>
    </row>
    <row r="23">
      <c r="A23" s="74">
        <v>22</v>
      </c>
      <c r="B23" s="74" t="s">
        <v>244</v>
      </c>
      <c r="C23" s="74" t="s">
        <v>195</v>
      </c>
      <c r="D23" s="74" t="s">
        <v>195</v>
      </c>
      <c r="E23" s="74" t="s">
        <v>65</v>
      </c>
      <c r="F23" s="74" t="s">
        <v>195</v>
      </c>
      <c r="G23" s="74"/>
      <c r="H23" s="74"/>
      <c r="I23" s="75"/>
      <c r="J23" s="74"/>
      <c r="K23" s="74"/>
      <c r="L23" s="74"/>
      <c r="M23" s="74"/>
      <c r="N23" s="74" t="s">
        <v>206</v>
      </c>
      <c r="O23" s="77" t="s">
        <v>206</v>
      </c>
      <c r="P23" s="74"/>
      <c r="Q23" s="74" t="s">
        <v>203</v>
      </c>
      <c r="R23" s="74"/>
      <c r="S23" s="74"/>
      <c r="T23" s="74" t="s">
        <v>221</v>
      </c>
      <c r="U23" s="508">
        <f t="shared" si="2"/>
        <v>0</v>
      </c>
      <c r="V23" s="513">
        <f t="shared" si="1"/>
        <v>0</v>
      </c>
      <c r="W23" s="511"/>
      <c r="X23" s="511"/>
      <c r="Y23" s="511"/>
      <c r="Z23" s="507" t="e">
        <f>VLOOKUP($C23,Model!$A$2:$D$22,2,FALSE)</f>
        <v>#N/A</v>
      </c>
      <c r="AA23" s="508" t="e">
        <f>(VLOOKUP($D23,Lookup!$C$4:$D$36,2,FALSE)/Lookup!$C$2)*VLOOKUP($C23,Model!$A$2:$E$22,5,FALSE)*VLOOKUP($C23,Model!$A$2:$G$22,7,FALSE)</f>
        <v>#N/A</v>
      </c>
      <c r="AB23" s="508" t="e">
        <f>(VLOOKUP($E23,Lookup!$F$4:$G$8,2,FALSE)/Lookup!$F$2)*VLOOKUP($C23,Model!$A$2:$E$22,5,FALSE)*VLOOKUP($C23,Model!$A$2:$H$22,8,FALSE)</f>
        <v>#N/A</v>
      </c>
      <c r="AC23" s="508" t="e">
        <f>(VLOOKUP($F23,Lookup!$H$4:$I$26,2,FALSE)/Lookup!$H$2)*VLOOKUP($C23,Model!$A$2:$E$22,5,FALSE)*VLOOKUP($C23,Model!$A$2:$I$22,9,FALSE)</f>
        <v>#N/A</v>
      </c>
      <c r="AD23" s="508" t="e">
        <f>(VLOOKUP($G23,Lookup!$J$4:$K$34,2,FALSE)/Lookup!$J$2)*VLOOKUP($C23,Model!$A$2:$E$22,5,FALSE)*VLOOKUP($C23,Model!$A$2:$J$22,10,FALSE)</f>
        <v>#N/A</v>
      </c>
      <c r="AE23" s="508" t="e">
        <f>(VLOOKUP($H23,Lookup!$L$4:$M$15,2,FALSE)/Lookup!$L$2)*VLOOKUP($C23,Model!$A$2:$E$22,5,FALSE)*VLOOKUP($C23,Model!$A$2:$K$22,11,FALSE)</f>
        <v>#N/A</v>
      </c>
      <c r="AF23" s="508" t="e">
        <f>_xlfn.SWITCH(VLOOKUP($C23,Model!$A$2:$F$22,6,FALSE),8,(VLOOKUP($I23,Lookup!$N$17:$O$24,2,FALSE)/Lookup!$L$2)*VLOOKUP($C23,Model!$A$2:$E$22,5,FALSE)*VLOOKUP($C23,Model!$A$2:$K$22,11,FALSE),(VLOOKUP($I23,Lookup!$N$4:$O$15,2,FALSE)/Lookup!$L$2)*VLOOKUP($C23,Model!$A$2:$E$22,5,FALSE)*VLOOKUP($C23,Model!$A$2:$K$22,11,FALSE))</f>
        <v>#NAME?</v>
      </c>
      <c r="AG23" s="508" t="e">
        <f>(VLOOKUP($J23,Lookup!$P$4:$Q$15,2,FALSE)/Lookup!$P$2)*VLOOKUP($C23,Model!$A$2:$E$22,5,FALSE)*VLOOKUP($C23,Model!$A$2:$L$22,12,FALSE)</f>
        <v>#N/A</v>
      </c>
      <c r="AH23" s="508" t="e">
        <f>_xlfn.SWITCH(VLOOKUP($C23,Model!$A$2:$F$22,6,FALSE),8,(VLOOKUP($K23,Lookup!$R$15:$S$23,2,FALSE)/Lookup!$R$2)*VLOOKUP($C23,Model!$A$2:$E$22,5,FALSE)*VLOOKUP($C23,Model!$A$2:$M$22,13,FALSE),(VLOOKUP($K23,Lookup!$R$4:$S$12,2,FALSE)/Lookup!$R$2)*VLOOKUP($C23,Model!$A$2:$E$22,5,FALSE)*VLOOKUP($C23,Model!$A$2:$M$22,13,FALSE))</f>
        <v>#NAME?</v>
      </c>
      <c r="AI23" s="508" t="e">
        <f>(VLOOKUP($L23,Lookup!$V$4:$W$12,2,FALSE)/Lookup!$V$2)*VLOOKUP($C23,Model!$A$2:$E$22,5,FALSE)*VLOOKUP($C23,Model!$A$2:$N$22,14,FALSE)</f>
        <v>#N/A</v>
      </c>
      <c r="AJ23" s="508" t="e">
        <f>(VLOOKUP($M23,Lookup!$X$4:$Y$10,2,FALSE)/Lookup!$X$2)*VLOOKUP($C23,Model!$A$2:$E$22,5,FALSE)*VLOOKUP($C23,Model!$A$2:$O$22,15,FALSE)</f>
        <v>#N/A</v>
      </c>
      <c r="AK23" s="508" t="e">
        <f>(VLOOKUP($N23,Lookup!$Z$4:$AA$13,2,FALSE)/Lookup!$Z$2)*VLOOKUP($C23,Model!$A$2:$E$22,5,FALSE)*VLOOKUP($C23,Model!$A$2:$P$22,16,FALSE)</f>
        <v>#N/A</v>
      </c>
      <c r="AL23" s="508" t="e">
        <f>(VLOOKUP($O23,Lookup!$AB$4:$AC$13,2,FALSE)/Lookup!$AB$2)*VLOOKUP($C23,Model!$A$2:$E$22,5,FALSE)*VLOOKUP($C23,Model!$A$2:$Q$22,17,FALSE)</f>
        <v>#N/A</v>
      </c>
      <c r="AM23" s="508" t="e">
        <f>(VLOOKUP($P23,Lookup!$T$4:$U$8,2,FALSE)/Lookup!$T$2)*VLOOKUP($C23,Model!$A$2:$E$22,5,FALSE)*VLOOKUP($C23,Model!$A$2:$R$22,18,FALSE)</f>
        <v>#N/A</v>
      </c>
      <c r="AN23" s="508" t="e">
        <f>(VLOOKUP($Q23,Lookup!$AD$4:$AE$13,2,FALSE)/Lookup!$AD$2)*VLOOKUP($C23,Model!$A$2:$E$22,5,FALSE)*VLOOKUP($C23,Model!$A$2:$S$22,19,FALSE)</f>
        <v>#N/A</v>
      </c>
      <c r="AO23" s="508" t="e">
        <f>(VLOOKUP($R23,Lookup!$AF$4:$AG$8,2,FALSE)/Lookup!$AF$2)*VLOOKUP($C23,Model!$A$2:$E$22,5,FALSE)*VLOOKUP($C23,Model!$A$2:$T$22,20,FALSE)</f>
        <v>#N/A</v>
      </c>
      <c r="AP23" s="508" t="e">
        <f>(VLOOKUP($S23,Lookup!$AH$4:$AI$9,2,FALSE)/Lookup!$AH$2)*VLOOKUP($C23,Model!$A$2:$E$22,5,FALSE)*VLOOKUP($C23,Model!$A$2:$U$22,21,FALSE)</f>
        <v>#N/A</v>
      </c>
      <c r="AQ23" s="508" t="e">
        <f>(VLOOKUP($T23,Lookup!$AJ$4:$AK$12,2,FALSE)/Lookup!$AJ$2)*VLOOKUP($C23,Model!$A$2:$E$22,5,FALSE)*VLOOKUP($C23,Model!$A$2:$V$22,22,FALSE)</f>
        <v>#N/A</v>
      </c>
    </row>
    <row r="24">
      <c r="A24" s="74">
        <v>23</v>
      </c>
      <c r="B24" s="74" t="s">
        <v>245</v>
      </c>
      <c r="C24" s="74" t="s">
        <v>195</v>
      </c>
      <c r="D24" s="74" t="s">
        <v>195</v>
      </c>
      <c r="E24" s="74" t="s">
        <v>65</v>
      </c>
      <c r="F24" s="74" t="s">
        <v>195</v>
      </c>
      <c r="G24" s="74"/>
      <c r="H24" s="74"/>
      <c r="I24" s="75"/>
      <c r="J24" s="74"/>
      <c r="K24" s="74"/>
      <c r="L24" s="74"/>
      <c r="M24" s="74"/>
      <c r="N24" s="74" t="s">
        <v>202</v>
      </c>
      <c r="O24" s="77" t="s">
        <v>202</v>
      </c>
      <c r="P24" s="74"/>
      <c r="Q24" s="74" t="s">
        <v>207</v>
      </c>
      <c r="R24" s="74"/>
      <c r="S24" s="74"/>
      <c r="T24" s="74" t="s">
        <v>199</v>
      </c>
      <c r="U24" s="508">
        <f t="shared" si="2"/>
        <v>0</v>
      </c>
      <c r="V24" s="513">
        <f t="shared" si="1"/>
        <v>0</v>
      </c>
      <c r="W24" s="511"/>
      <c r="X24" s="511"/>
      <c r="Y24" s="511"/>
      <c r="Z24" s="507" t="e">
        <f>VLOOKUP($C24,Model!$A$2:$D$22,2,FALSE)</f>
        <v>#N/A</v>
      </c>
      <c r="AA24" s="508" t="e">
        <f>(VLOOKUP($D24,Lookup!$C$4:$D$36,2,FALSE)/Lookup!$C$2)*VLOOKUP($C24,Model!$A$2:$E$22,5,FALSE)*VLOOKUP($C24,Model!$A$2:$G$22,7,FALSE)</f>
        <v>#N/A</v>
      </c>
      <c r="AB24" s="508" t="e">
        <f>(VLOOKUP($E24,Lookup!$F$4:$G$8,2,FALSE)/Lookup!$F$2)*VLOOKUP($C24,Model!$A$2:$E$22,5,FALSE)*VLOOKUP($C24,Model!$A$2:$H$22,8,FALSE)</f>
        <v>#N/A</v>
      </c>
      <c r="AC24" s="508" t="e">
        <f>(VLOOKUP($F24,Lookup!$H$4:$I$26,2,FALSE)/Lookup!$H$2)*VLOOKUP($C24,Model!$A$2:$E$22,5,FALSE)*VLOOKUP($C24,Model!$A$2:$I$22,9,FALSE)</f>
        <v>#N/A</v>
      </c>
      <c r="AD24" s="508" t="e">
        <f>(VLOOKUP($G24,Lookup!$J$4:$K$34,2,FALSE)/Lookup!$J$2)*VLOOKUP($C24,Model!$A$2:$E$22,5,FALSE)*VLOOKUP($C24,Model!$A$2:$J$22,10,FALSE)</f>
        <v>#N/A</v>
      </c>
      <c r="AE24" s="508" t="e">
        <f>(VLOOKUP($H24,Lookup!$L$4:$M$15,2,FALSE)/Lookup!$L$2)*VLOOKUP($C24,Model!$A$2:$E$22,5,FALSE)*VLOOKUP($C24,Model!$A$2:$K$22,11,FALSE)</f>
        <v>#N/A</v>
      </c>
      <c r="AF24" s="508" t="e">
        <f>_xlfn.SWITCH(VLOOKUP($C24,Model!$A$2:$F$22,6,FALSE),8,(VLOOKUP($I24,Lookup!$N$17:$O$24,2,FALSE)/Lookup!$L$2)*VLOOKUP($C24,Model!$A$2:$E$22,5,FALSE)*VLOOKUP($C24,Model!$A$2:$K$22,11,FALSE),(VLOOKUP($I24,Lookup!$N$4:$O$15,2,FALSE)/Lookup!$L$2)*VLOOKUP($C24,Model!$A$2:$E$22,5,FALSE)*VLOOKUP($C24,Model!$A$2:$K$22,11,FALSE))</f>
        <v>#NAME?</v>
      </c>
      <c r="AG24" s="508" t="e">
        <f>(VLOOKUP($J24,Lookup!$P$4:$Q$15,2,FALSE)/Lookup!$P$2)*VLOOKUP($C24,Model!$A$2:$E$22,5,FALSE)*VLOOKUP($C24,Model!$A$2:$L$22,12,FALSE)</f>
        <v>#N/A</v>
      </c>
      <c r="AH24" s="508" t="e">
        <f>_xlfn.SWITCH(VLOOKUP($C24,Model!$A$2:$F$22,6,FALSE),8,(VLOOKUP($K24,Lookup!$R$15:$S$23,2,FALSE)/Lookup!$R$2)*VLOOKUP($C24,Model!$A$2:$E$22,5,FALSE)*VLOOKUP($C24,Model!$A$2:$M$22,13,FALSE),(VLOOKUP($K24,Lookup!$R$4:$S$12,2,FALSE)/Lookup!$R$2)*VLOOKUP($C24,Model!$A$2:$E$22,5,FALSE)*VLOOKUP($C24,Model!$A$2:$M$22,13,FALSE))</f>
        <v>#NAME?</v>
      </c>
      <c r="AI24" s="508" t="e">
        <f>(VLOOKUP($L24,Lookup!$V$4:$W$12,2,FALSE)/Lookup!$V$2)*VLOOKUP($C24,Model!$A$2:$E$22,5,FALSE)*VLOOKUP($C24,Model!$A$2:$N$22,14,FALSE)</f>
        <v>#N/A</v>
      </c>
      <c r="AJ24" s="508" t="e">
        <f>(VLOOKUP($M24,Lookup!$X$4:$Y$10,2,FALSE)/Lookup!$X$2)*VLOOKUP($C24,Model!$A$2:$E$22,5,FALSE)*VLOOKUP($C24,Model!$A$2:$O$22,15,FALSE)</f>
        <v>#N/A</v>
      </c>
      <c r="AK24" s="508" t="e">
        <f>(VLOOKUP($N24,Lookup!$Z$4:$AA$13,2,FALSE)/Lookup!$Z$2)*VLOOKUP($C24,Model!$A$2:$E$22,5,FALSE)*VLOOKUP($C24,Model!$A$2:$P$22,16,FALSE)</f>
        <v>#N/A</v>
      </c>
      <c r="AL24" s="508" t="e">
        <f>(VLOOKUP($O24,Lookup!$AB$4:$AC$13,2,FALSE)/Lookup!$AB$2)*VLOOKUP($C24,Model!$A$2:$E$22,5,FALSE)*VLOOKUP($C24,Model!$A$2:$Q$22,17,FALSE)</f>
        <v>#N/A</v>
      </c>
      <c r="AM24" s="508" t="e">
        <f>(VLOOKUP($P24,Lookup!$T$4:$U$8,2,FALSE)/Lookup!$T$2)*VLOOKUP($C24,Model!$A$2:$E$22,5,FALSE)*VLOOKUP($C24,Model!$A$2:$R$22,18,FALSE)</f>
        <v>#N/A</v>
      </c>
      <c r="AN24" s="508" t="e">
        <f>(VLOOKUP($Q24,Lookup!$AD$4:$AE$13,2,FALSE)/Lookup!$AD$2)*VLOOKUP($C24,Model!$A$2:$E$22,5,FALSE)*VLOOKUP($C24,Model!$A$2:$S$22,19,FALSE)</f>
        <v>#N/A</v>
      </c>
      <c r="AO24" s="508" t="e">
        <f>(VLOOKUP($R24,Lookup!$AF$4:$AG$8,2,FALSE)/Lookup!$AF$2)*VLOOKUP($C24,Model!$A$2:$E$22,5,FALSE)*VLOOKUP($C24,Model!$A$2:$T$22,20,FALSE)</f>
        <v>#N/A</v>
      </c>
      <c r="AP24" s="508" t="e">
        <f>(VLOOKUP($S24,Lookup!$AH$4:$AI$9,2,FALSE)/Lookup!$AH$2)*VLOOKUP($C24,Model!$A$2:$E$22,5,FALSE)*VLOOKUP($C24,Model!$A$2:$U$22,21,FALSE)</f>
        <v>#N/A</v>
      </c>
      <c r="AQ24" s="508" t="e">
        <f>(VLOOKUP($T24,Lookup!$AJ$4:$AK$12,2,FALSE)/Lookup!$AJ$2)*VLOOKUP($C24,Model!$A$2:$E$22,5,FALSE)*VLOOKUP($C24,Model!$A$2:$V$22,22,FALSE)</f>
        <v>#N/A</v>
      </c>
    </row>
    <row r="25">
      <c r="A25" s="74"/>
      <c r="B25" s="74"/>
      <c r="C25" s="74"/>
      <c r="D25" s="74"/>
      <c r="E25" s="74"/>
      <c r="F25" s="74"/>
      <c r="G25" s="74"/>
      <c r="H25" s="74"/>
      <c r="I25" s="75"/>
      <c r="J25" s="74"/>
      <c r="K25" s="74"/>
      <c r="L25" s="74"/>
      <c r="M25" s="74"/>
      <c r="N25" s="74"/>
      <c r="O25" s="77"/>
      <c r="P25" s="74"/>
      <c r="Q25" s="74"/>
      <c r="R25" s="74"/>
      <c r="S25" s="74"/>
      <c r="T25" s="74"/>
      <c r="U25" s="508">
        <f t="shared" si="2"/>
        <v>0</v>
      </c>
      <c r="V25" s="513">
        <f t="shared" si="1"/>
        <v>0</v>
      </c>
      <c r="W25" s="511"/>
      <c r="X25" s="511"/>
      <c r="Y25" s="511"/>
      <c r="Z25" s="507" t="e">
        <f>VLOOKUP($C25,Model!$A$2:$D$22,2,FALSE)</f>
        <v>#N/A</v>
      </c>
      <c r="AA25" s="508" t="e">
        <f>(VLOOKUP($D25,Lookup!$C$4:$D$36,2,FALSE)/Lookup!$C$2)*VLOOKUP($C25,Model!$A$2:$E$22,5,FALSE)*VLOOKUP($C25,Model!$A$2:$G$22,7,FALSE)</f>
        <v>#N/A</v>
      </c>
      <c r="AB25" s="508" t="e">
        <f>(VLOOKUP($E25,Lookup!$F$4:$G$8,2,FALSE)/Lookup!$F$2)*VLOOKUP($C25,Model!$A$2:$E$22,5,FALSE)*VLOOKUP($C25,Model!$A$2:$H$22,8,FALSE)</f>
        <v>#N/A</v>
      </c>
      <c r="AC25" s="508" t="e">
        <f>(VLOOKUP($F25,Lookup!$H$4:$I$26,2,FALSE)/Lookup!$H$2)*VLOOKUP($C25,Model!$A$2:$E$22,5,FALSE)*VLOOKUP($C25,Model!$A$2:$I$22,9,FALSE)</f>
        <v>#N/A</v>
      </c>
      <c r="AD25" s="508" t="e">
        <f>(VLOOKUP($G25,Lookup!$J$4:$K$34,2,FALSE)/Lookup!$J$2)*VLOOKUP($C25,Model!$A$2:$E$22,5,FALSE)*VLOOKUP($C25,Model!$A$2:$J$22,10,FALSE)</f>
        <v>#N/A</v>
      </c>
      <c r="AE25" s="508" t="e">
        <f>(VLOOKUP($H25,Lookup!$L$4:$M$15,2,FALSE)/Lookup!$L$2)*VLOOKUP($C25,Model!$A$2:$E$22,5,FALSE)*VLOOKUP($C25,Model!$A$2:$K$22,11,FALSE)</f>
        <v>#N/A</v>
      </c>
      <c r="AF25" s="508" t="e">
        <f>_xlfn.SWITCH(VLOOKUP($C25,Model!$A$2:$F$22,6,FALSE),8,(VLOOKUP($I25,Lookup!$N$17:$O$24,2,FALSE)/Lookup!$L$2)*VLOOKUP($C25,Model!$A$2:$E$22,5,FALSE)*VLOOKUP($C25,Model!$A$2:$K$22,11,FALSE),(VLOOKUP($I25,Lookup!$N$4:$O$15,2,FALSE)/Lookup!$L$2)*VLOOKUP($C25,Model!$A$2:$E$22,5,FALSE)*VLOOKUP($C25,Model!$A$2:$K$22,11,FALSE))</f>
        <v>#NAME?</v>
      </c>
      <c r="AG25" s="508" t="e">
        <f>(VLOOKUP($J25,Lookup!$P$4:$Q$15,2,FALSE)/Lookup!$P$2)*VLOOKUP($C25,Model!$A$2:$E$22,5,FALSE)*VLOOKUP($C25,Model!$A$2:$L$22,12,FALSE)</f>
        <v>#N/A</v>
      </c>
      <c r="AH25" s="508" t="e">
        <f>_xlfn.SWITCH(VLOOKUP($C25,Model!$A$2:$F$22,6,FALSE),8,(VLOOKUP($K25,Lookup!$R$15:$S$23,2,FALSE)/Lookup!$R$2)*VLOOKUP($C25,Model!$A$2:$E$22,5,FALSE)*VLOOKUP($C25,Model!$A$2:$M$22,13,FALSE),(VLOOKUP($K25,Lookup!$R$4:$S$12,2,FALSE)/Lookup!$R$2)*VLOOKUP($C25,Model!$A$2:$E$22,5,FALSE)*VLOOKUP($C25,Model!$A$2:$M$22,13,FALSE))</f>
        <v>#NAME?</v>
      </c>
      <c r="AI25" s="508" t="e">
        <f>(VLOOKUP($L25,Lookup!$V$4:$W$12,2,FALSE)/Lookup!$V$2)*VLOOKUP($C25,Model!$A$2:$E$22,5,FALSE)*VLOOKUP($C25,Model!$A$2:$N$22,14,FALSE)</f>
        <v>#N/A</v>
      </c>
      <c r="AJ25" s="508" t="e">
        <f>(VLOOKUP($M25,Lookup!$X$4:$Y$10,2,FALSE)/Lookup!$X$2)*VLOOKUP($C25,Model!$A$2:$E$22,5,FALSE)*VLOOKUP($C25,Model!$A$2:$O$22,15,FALSE)</f>
        <v>#N/A</v>
      </c>
      <c r="AK25" s="508" t="e">
        <f>(VLOOKUP($N25,Lookup!$Z$4:$AA$13,2,FALSE)/Lookup!$Z$2)*VLOOKUP($C25,Model!$A$2:$E$22,5,FALSE)*VLOOKUP($C25,Model!$A$2:$P$22,16,FALSE)</f>
        <v>#N/A</v>
      </c>
      <c r="AL25" s="508" t="e">
        <f>(VLOOKUP($O25,Lookup!$AB$4:$AC$13,2,FALSE)/Lookup!$AB$2)*VLOOKUP($C25,Model!$A$2:$E$22,5,FALSE)*VLOOKUP($C25,Model!$A$2:$Q$22,17,FALSE)</f>
        <v>#N/A</v>
      </c>
      <c r="AM25" s="508" t="e">
        <f>(VLOOKUP($P25,Lookup!$T$4:$U$8,2,FALSE)/Lookup!$T$2)*VLOOKUP($C25,Model!$A$2:$E$22,5,FALSE)*VLOOKUP($C25,Model!$A$2:$R$22,18,FALSE)</f>
        <v>#N/A</v>
      </c>
      <c r="AN25" s="508" t="e">
        <f>(VLOOKUP($Q25,Lookup!$AD$4:$AE$13,2,FALSE)/Lookup!$AD$2)*VLOOKUP($C25,Model!$A$2:$E$22,5,FALSE)*VLOOKUP($C25,Model!$A$2:$S$22,19,FALSE)</f>
        <v>#N/A</v>
      </c>
      <c r="AO25" s="508" t="e">
        <f>(VLOOKUP($R25,Lookup!$AF$4:$AG$8,2,FALSE)/Lookup!$AF$2)*VLOOKUP($C25,Model!$A$2:$E$22,5,FALSE)*VLOOKUP($C25,Model!$A$2:$T$22,20,FALSE)</f>
        <v>#N/A</v>
      </c>
      <c r="AP25" s="508" t="e">
        <f>(VLOOKUP($S25,Lookup!$AH$4:$AI$9,2,FALSE)/Lookup!$AH$2)*VLOOKUP($C25,Model!$A$2:$E$22,5,FALSE)*VLOOKUP($C25,Model!$A$2:$U$22,21,FALSE)</f>
        <v>#N/A</v>
      </c>
      <c r="AQ25" s="508" t="e">
        <f>(VLOOKUP($T25,Lookup!$AJ$4:$AK$12,2,FALSE)/Lookup!$AJ$2)*VLOOKUP($C25,Model!$A$2:$E$22,5,FALSE)*VLOOKUP($C25,Model!$A$2:$V$22,22,FALSE)</f>
        <v>#N/A</v>
      </c>
    </row>
    <row r="26">
      <c r="A26" s="74"/>
      <c r="B26" s="74"/>
      <c r="C26" s="74"/>
      <c r="D26" s="74"/>
      <c r="E26" s="74"/>
      <c r="F26" s="74"/>
      <c r="G26" s="74"/>
      <c r="H26" s="74"/>
      <c r="I26" s="75"/>
      <c r="J26" s="74"/>
      <c r="K26" s="74"/>
      <c r="L26" s="74"/>
      <c r="M26" s="74"/>
      <c r="N26" s="74"/>
      <c r="O26" s="77"/>
      <c r="P26" s="74"/>
      <c r="Q26" s="74"/>
      <c r="R26" s="74"/>
      <c r="S26" s="74"/>
      <c r="T26" s="74"/>
      <c r="U26" s="508">
        <f t="shared" si="2"/>
        <v>0</v>
      </c>
      <c r="V26" s="513">
        <f t="shared" si="1"/>
        <v>0</v>
      </c>
      <c r="W26" s="511"/>
      <c r="X26" s="511"/>
      <c r="Y26" s="511"/>
      <c r="Z26" s="507" t="e">
        <f>VLOOKUP($C26,Model!$A$2:$D$22,2,FALSE)</f>
        <v>#N/A</v>
      </c>
      <c r="AA26" s="508" t="e">
        <f>(VLOOKUP($D26,Lookup!$C$4:$D$36,2,FALSE)/Lookup!$C$2)*VLOOKUP($C26,Model!$A$2:$E$22,5,FALSE)*VLOOKUP($C26,Model!$A$2:$G$22,7,FALSE)</f>
        <v>#N/A</v>
      </c>
      <c r="AB26" s="508" t="e">
        <f>(VLOOKUP($E26,Lookup!$F$4:$G$8,2,FALSE)/Lookup!$F$2)*VLOOKUP($C26,Model!$A$2:$E$22,5,FALSE)*VLOOKUP($C26,Model!$A$2:$H$22,8,FALSE)</f>
        <v>#N/A</v>
      </c>
      <c r="AC26" s="508" t="e">
        <f>(VLOOKUP($F26,Lookup!$H$4:$I$26,2,FALSE)/Lookup!$H$2)*VLOOKUP($C26,Model!$A$2:$E$22,5,FALSE)*VLOOKUP($C26,Model!$A$2:$I$22,9,FALSE)</f>
        <v>#N/A</v>
      </c>
      <c r="AD26" s="508" t="e">
        <f>(VLOOKUP($G26,Lookup!$J$4:$K$34,2,FALSE)/Lookup!$J$2)*VLOOKUP($C26,Model!$A$2:$E$22,5,FALSE)*VLOOKUP($C26,Model!$A$2:$J$22,10,FALSE)</f>
        <v>#N/A</v>
      </c>
      <c r="AE26" s="508" t="e">
        <f>(VLOOKUP($H26,Lookup!$L$4:$M$15,2,FALSE)/Lookup!$L$2)*VLOOKUP($C26,Model!$A$2:$E$22,5,FALSE)*VLOOKUP($C26,Model!$A$2:$K$22,11,FALSE)</f>
        <v>#N/A</v>
      </c>
      <c r="AF26" s="508" t="e">
        <f>_xlfn.SWITCH(VLOOKUP($C26,Model!$A$2:$F$22,6,FALSE),8,(VLOOKUP($I26,Lookup!$N$17:$O$24,2,FALSE)/Lookup!$L$2)*VLOOKUP($C26,Model!$A$2:$E$22,5,FALSE)*VLOOKUP($C26,Model!$A$2:$K$22,11,FALSE),(VLOOKUP($I26,Lookup!$N$4:$O$15,2,FALSE)/Lookup!$L$2)*VLOOKUP($C26,Model!$A$2:$E$22,5,FALSE)*VLOOKUP($C26,Model!$A$2:$K$22,11,FALSE))</f>
        <v>#NAME?</v>
      </c>
      <c r="AG26" s="508" t="e">
        <f>(VLOOKUP($J26,Lookup!$P$4:$Q$15,2,FALSE)/Lookup!$P$2)*VLOOKUP($C26,Model!$A$2:$E$22,5,FALSE)*VLOOKUP($C26,Model!$A$2:$L$22,12,FALSE)</f>
        <v>#N/A</v>
      </c>
      <c r="AH26" s="508" t="e">
        <f>_xlfn.SWITCH(VLOOKUP($C26,Model!$A$2:$F$22,6,FALSE),8,(VLOOKUP($K26,Lookup!$R$15:$S$23,2,FALSE)/Lookup!$R$2)*VLOOKUP($C26,Model!$A$2:$E$22,5,FALSE)*VLOOKUP($C26,Model!$A$2:$M$22,13,FALSE),(VLOOKUP($K26,Lookup!$R$4:$S$12,2,FALSE)/Lookup!$R$2)*VLOOKUP($C26,Model!$A$2:$E$22,5,FALSE)*VLOOKUP($C26,Model!$A$2:$M$22,13,FALSE))</f>
        <v>#NAME?</v>
      </c>
      <c r="AI26" s="508" t="e">
        <f>(VLOOKUP($L26,Lookup!$V$4:$W$12,2,FALSE)/Lookup!$V$2)*VLOOKUP($C26,Model!$A$2:$E$22,5,FALSE)*VLOOKUP($C26,Model!$A$2:$N$22,14,FALSE)</f>
        <v>#N/A</v>
      </c>
      <c r="AJ26" s="508" t="e">
        <f>(VLOOKUP($M26,Lookup!$X$4:$Y$10,2,FALSE)/Lookup!$X$2)*VLOOKUP($C26,Model!$A$2:$E$22,5,FALSE)*VLOOKUP($C26,Model!$A$2:$O$22,15,FALSE)</f>
        <v>#N/A</v>
      </c>
      <c r="AK26" s="508" t="e">
        <f>(VLOOKUP($N26,Lookup!$Z$4:$AA$13,2,FALSE)/Lookup!$Z$2)*VLOOKUP($C26,Model!$A$2:$E$22,5,FALSE)*VLOOKUP($C26,Model!$A$2:$P$22,16,FALSE)</f>
        <v>#N/A</v>
      </c>
      <c r="AL26" s="508" t="e">
        <f>(VLOOKUP($O26,Lookup!$AB$4:$AC$13,2,FALSE)/Lookup!$AB$2)*VLOOKUP($C26,Model!$A$2:$E$22,5,FALSE)*VLOOKUP($C26,Model!$A$2:$Q$22,17,FALSE)</f>
        <v>#N/A</v>
      </c>
      <c r="AM26" s="508" t="e">
        <f>(VLOOKUP($P26,Lookup!$T$4:$U$8,2,FALSE)/Lookup!$T$2)*VLOOKUP($C26,Model!$A$2:$E$22,5,FALSE)*VLOOKUP($C26,Model!$A$2:$R$22,18,FALSE)</f>
        <v>#N/A</v>
      </c>
      <c r="AN26" s="508" t="e">
        <f>(VLOOKUP($Q26,Lookup!$AD$4:$AE$13,2,FALSE)/Lookup!$AD$2)*VLOOKUP($C26,Model!$A$2:$E$22,5,FALSE)*VLOOKUP($C26,Model!$A$2:$S$22,19,FALSE)</f>
        <v>#N/A</v>
      </c>
      <c r="AO26" s="508" t="e">
        <f>(VLOOKUP($R26,Lookup!$AF$4:$AG$8,2,FALSE)/Lookup!$AF$2)*VLOOKUP($C26,Model!$A$2:$E$22,5,FALSE)*VLOOKUP($C26,Model!$A$2:$T$22,20,FALSE)</f>
        <v>#N/A</v>
      </c>
      <c r="AP26" s="508" t="e">
        <f>(VLOOKUP($S26,Lookup!$AH$4:$AI$9,2,FALSE)/Lookup!$AH$2)*VLOOKUP($C26,Model!$A$2:$E$22,5,FALSE)*VLOOKUP($C26,Model!$A$2:$U$22,21,FALSE)</f>
        <v>#N/A</v>
      </c>
      <c r="AQ26" s="508" t="e">
        <f>(VLOOKUP($T26,Lookup!$AJ$4:$AK$12,2,FALSE)/Lookup!$AJ$2)*VLOOKUP($C26,Model!$A$2:$E$22,5,FALSE)*VLOOKUP($C26,Model!$A$2:$V$22,22,FALSE)</f>
        <v>#N/A</v>
      </c>
    </row>
    <row r="27">
      <c r="A27" s="74"/>
      <c r="B27" s="74"/>
      <c r="C27" s="74"/>
      <c r="D27" s="74"/>
      <c r="E27" s="74"/>
      <c r="F27" s="74"/>
      <c r="G27" s="74"/>
      <c r="H27" s="74"/>
      <c r="I27" s="75"/>
      <c r="J27" s="74"/>
      <c r="K27" s="74"/>
      <c r="L27" s="74"/>
      <c r="M27" s="74"/>
      <c r="N27" s="74"/>
      <c r="O27" s="77"/>
      <c r="P27" s="74"/>
      <c r="Q27" s="74"/>
      <c r="R27" s="74"/>
      <c r="S27" s="74"/>
      <c r="T27" s="74"/>
      <c r="U27" s="508">
        <f t="shared" si="2"/>
        <v>0</v>
      </c>
      <c r="V27" s="513">
        <f t="shared" si="1"/>
        <v>0</v>
      </c>
      <c r="W27" s="511"/>
      <c r="X27" s="511"/>
      <c r="Y27" s="511"/>
      <c r="Z27" s="507" t="e">
        <f>VLOOKUP($C27,Model!$A$2:$D$22,2,FALSE)</f>
        <v>#N/A</v>
      </c>
      <c r="AA27" s="508" t="e">
        <f>(VLOOKUP($D27,Lookup!$C$4:$D$36,2,FALSE)/Lookup!$C$2)*VLOOKUP($C27,Model!$A$2:$E$22,5,FALSE)*VLOOKUP($C27,Model!$A$2:$G$22,7,FALSE)</f>
        <v>#N/A</v>
      </c>
      <c r="AB27" s="508" t="e">
        <f>(VLOOKUP($E27,Lookup!$F$4:$G$8,2,FALSE)/Lookup!$F$2)*VLOOKUP($C27,Model!$A$2:$E$22,5,FALSE)*VLOOKUP($C27,Model!$A$2:$H$22,8,FALSE)</f>
        <v>#N/A</v>
      </c>
      <c r="AC27" s="508" t="e">
        <f>(VLOOKUP($F27,Lookup!$H$4:$I$26,2,FALSE)/Lookup!$H$2)*VLOOKUP($C27,Model!$A$2:$E$22,5,FALSE)*VLOOKUP($C27,Model!$A$2:$I$22,9,FALSE)</f>
        <v>#N/A</v>
      </c>
      <c r="AD27" s="508" t="e">
        <f>(VLOOKUP($G27,Lookup!$J$4:$K$34,2,FALSE)/Lookup!$J$2)*VLOOKUP($C27,Model!$A$2:$E$22,5,FALSE)*VLOOKUP($C27,Model!$A$2:$J$22,10,FALSE)</f>
        <v>#N/A</v>
      </c>
      <c r="AE27" s="508" t="e">
        <f>(VLOOKUP($H27,Lookup!$L$4:$M$15,2,FALSE)/Lookup!$L$2)*VLOOKUP($C27,Model!$A$2:$E$22,5,FALSE)*VLOOKUP($C27,Model!$A$2:$K$22,11,FALSE)</f>
        <v>#N/A</v>
      </c>
      <c r="AF27" s="508" t="e">
        <f>_xlfn.SWITCH(VLOOKUP($C27,Model!$A$2:$F$22,6,FALSE),8,(VLOOKUP($I27,Lookup!$N$17:$O$24,2,FALSE)/Lookup!$L$2)*VLOOKUP($C27,Model!$A$2:$E$22,5,FALSE)*VLOOKUP($C27,Model!$A$2:$K$22,11,FALSE),(VLOOKUP($I27,Lookup!$N$4:$O$15,2,FALSE)/Lookup!$L$2)*VLOOKUP($C27,Model!$A$2:$E$22,5,FALSE)*VLOOKUP($C27,Model!$A$2:$K$22,11,FALSE))</f>
        <v>#NAME?</v>
      </c>
      <c r="AG27" s="508" t="e">
        <f>(VLOOKUP($J27,Lookup!$P$4:$Q$15,2,FALSE)/Lookup!$P$2)*VLOOKUP($C27,Model!$A$2:$E$22,5,FALSE)*VLOOKUP($C27,Model!$A$2:$L$22,12,FALSE)</f>
        <v>#N/A</v>
      </c>
      <c r="AH27" s="508" t="e">
        <f>_xlfn.SWITCH(VLOOKUP($C27,Model!$A$2:$F$22,6,FALSE),8,(VLOOKUP($K27,Lookup!$R$15:$S$23,2,FALSE)/Lookup!$R$2)*VLOOKUP($C27,Model!$A$2:$E$22,5,FALSE)*VLOOKUP($C27,Model!$A$2:$M$22,13,FALSE),(VLOOKUP($K27,Lookup!$R$4:$S$12,2,FALSE)/Lookup!$R$2)*VLOOKUP($C27,Model!$A$2:$E$22,5,FALSE)*VLOOKUP($C27,Model!$A$2:$M$22,13,FALSE))</f>
        <v>#NAME?</v>
      </c>
      <c r="AI27" s="508" t="e">
        <f>(VLOOKUP($L27,Lookup!$V$4:$W$12,2,FALSE)/Lookup!$V$2)*VLOOKUP($C27,Model!$A$2:$E$22,5,FALSE)*VLOOKUP($C27,Model!$A$2:$N$22,14,FALSE)</f>
        <v>#N/A</v>
      </c>
      <c r="AJ27" s="508" t="e">
        <f>(VLOOKUP($M27,Lookup!$X$4:$Y$10,2,FALSE)/Lookup!$X$2)*VLOOKUP($C27,Model!$A$2:$E$22,5,FALSE)*VLOOKUP($C27,Model!$A$2:$O$22,15,FALSE)</f>
        <v>#N/A</v>
      </c>
      <c r="AK27" s="508" t="e">
        <f>(VLOOKUP($N27,Lookup!$Z$4:$AA$13,2,FALSE)/Lookup!$Z$2)*VLOOKUP($C27,Model!$A$2:$E$22,5,FALSE)*VLOOKUP($C27,Model!$A$2:$P$22,16,FALSE)</f>
        <v>#N/A</v>
      </c>
      <c r="AL27" s="508" t="e">
        <f>(VLOOKUP($O27,Lookup!$AB$4:$AC$13,2,FALSE)/Lookup!$AB$2)*VLOOKUP($C27,Model!$A$2:$E$22,5,FALSE)*VLOOKUP($C27,Model!$A$2:$Q$22,17,FALSE)</f>
        <v>#N/A</v>
      </c>
      <c r="AM27" s="508" t="e">
        <f>(VLOOKUP($P27,Lookup!$T$4:$U$8,2,FALSE)/Lookup!$T$2)*VLOOKUP($C27,Model!$A$2:$E$22,5,FALSE)*VLOOKUP($C27,Model!$A$2:$R$22,18,FALSE)</f>
        <v>#N/A</v>
      </c>
      <c r="AN27" s="508" t="e">
        <f>(VLOOKUP($Q27,Lookup!$AD$4:$AE$13,2,FALSE)/Lookup!$AD$2)*VLOOKUP($C27,Model!$A$2:$E$22,5,FALSE)*VLOOKUP($C27,Model!$A$2:$S$22,19,FALSE)</f>
        <v>#N/A</v>
      </c>
      <c r="AO27" s="508" t="e">
        <f>(VLOOKUP($R27,Lookup!$AF$4:$AG$8,2,FALSE)/Lookup!$AF$2)*VLOOKUP($C27,Model!$A$2:$E$22,5,FALSE)*VLOOKUP($C27,Model!$A$2:$T$22,20,FALSE)</f>
        <v>#N/A</v>
      </c>
      <c r="AP27" s="508" t="e">
        <f>(VLOOKUP($S27,Lookup!$AH$4:$AI$9,2,FALSE)/Lookup!$AH$2)*VLOOKUP($C27,Model!$A$2:$E$22,5,FALSE)*VLOOKUP($C27,Model!$A$2:$U$22,21,FALSE)</f>
        <v>#N/A</v>
      </c>
      <c r="AQ27" s="508" t="e">
        <f>(VLOOKUP($T27,Lookup!$AJ$4:$AK$12,2,FALSE)/Lookup!$AJ$2)*VLOOKUP($C27,Model!$A$2:$E$22,5,FALSE)*VLOOKUP($C27,Model!$A$2:$V$22,22,FALSE)</f>
        <v>#N/A</v>
      </c>
    </row>
    <row r="28">
      <c r="A28" s="74"/>
      <c r="B28" s="74"/>
      <c r="C28" s="74"/>
      <c r="D28" s="74"/>
      <c r="E28" s="74"/>
      <c r="F28" s="74"/>
      <c r="G28" s="74"/>
      <c r="H28" s="74"/>
      <c r="I28" s="75"/>
      <c r="J28" s="74"/>
      <c r="K28" s="74"/>
      <c r="L28" s="74"/>
      <c r="M28" s="74"/>
      <c r="N28" s="74"/>
      <c r="O28" s="77"/>
      <c r="P28" s="74"/>
      <c r="Q28" s="74"/>
      <c r="R28" s="74"/>
      <c r="S28" s="74"/>
      <c r="T28" s="74"/>
      <c r="U28" s="508">
        <f t="shared" si="2"/>
        <v>0</v>
      </c>
      <c r="V28" s="513">
        <f t="shared" si="1"/>
        <v>0</v>
      </c>
      <c r="W28" s="511"/>
      <c r="X28" s="511"/>
      <c r="Y28" s="511"/>
      <c r="Z28" s="507" t="e">
        <f>VLOOKUP($C28,Model!$A$2:$D$22,2,FALSE)</f>
        <v>#N/A</v>
      </c>
      <c r="AA28" s="508" t="e">
        <f>(VLOOKUP($D28,Lookup!$C$4:$D$36,2,FALSE)/Lookup!$C$2)*VLOOKUP($C28,Model!$A$2:$E$22,5,FALSE)*VLOOKUP($C28,Model!$A$2:$G$22,7,FALSE)</f>
        <v>#N/A</v>
      </c>
      <c r="AB28" s="508" t="e">
        <f>(VLOOKUP($E28,Lookup!$F$4:$G$8,2,FALSE)/Lookup!$F$2)*VLOOKUP($C28,Model!$A$2:$E$22,5,FALSE)*VLOOKUP($C28,Model!$A$2:$H$22,8,FALSE)</f>
        <v>#N/A</v>
      </c>
      <c r="AC28" s="508" t="e">
        <f>(VLOOKUP($F28,Lookup!$H$4:$I$26,2,FALSE)/Lookup!$H$2)*VLOOKUP($C28,Model!$A$2:$E$22,5,FALSE)*VLOOKUP($C28,Model!$A$2:$I$22,9,FALSE)</f>
        <v>#N/A</v>
      </c>
      <c r="AD28" s="508" t="e">
        <f>(VLOOKUP($G28,Lookup!$J$4:$K$34,2,FALSE)/Lookup!$J$2)*VLOOKUP($C28,Model!$A$2:$E$22,5,FALSE)*VLOOKUP($C28,Model!$A$2:$J$22,10,FALSE)</f>
        <v>#N/A</v>
      </c>
      <c r="AE28" s="508" t="e">
        <f>(VLOOKUP($H28,Lookup!$L$4:$M$15,2,FALSE)/Lookup!$L$2)*VLOOKUP($C28,Model!$A$2:$E$22,5,FALSE)*VLOOKUP($C28,Model!$A$2:$K$22,11,FALSE)</f>
        <v>#N/A</v>
      </c>
      <c r="AF28" s="508" t="e">
        <f>_xlfn.SWITCH(VLOOKUP($C28,Model!$A$2:$F$22,6,FALSE),8,(VLOOKUP($I28,Lookup!$N$17:$O$24,2,FALSE)/Lookup!$L$2)*VLOOKUP($C28,Model!$A$2:$E$22,5,FALSE)*VLOOKUP($C28,Model!$A$2:$K$22,11,FALSE),(VLOOKUP($I28,Lookup!$N$4:$O$15,2,FALSE)/Lookup!$L$2)*VLOOKUP($C28,Model!$A$2:$E$22,5,FALSE)*VLOOKUP($C28,Model!$A$2:$K$22,11,FALSE))</f>
        <v>#NAME?</v>
      </c>
      <c r="AG28" s="508" t="e">
        <f>(VLOOKUP($J28,Lookup!$P$4:$Q$15,2,FALSE)/Lookup!$P$2)*VLOOKUP($C28,Model!$A$2:$E$22,5,FALSE)*VLOOKUP($C28,Model!$A$2:$L$22,12,FALSE)</f>
        <v>#N/A</v>
      </c>
      <c r="AH28" s="508" t="e">
        <f>_xlfn.SWITCH(VLOOKUP($C28,Model!$A$2:$F$22,6,FALSE),8,(VLOOKUP($K28,Lookup!$R$15:$S$23,2,FALSE)/Lookup!$R$2)*VLOOKUP($C28,Model!$A$2:$E$22,5,FALSE)*VLOOKUP($C28,Model!$A$2:$M$22,13,FALSE),(VLOOKUP($K28,Lookup!$R$4:$S$12,2,FALSE)/Lookup!$R$2)*VLOOKUP($C28,Model!$A$2:$E$22,5,FALSE)*VLOOKUP($C28,Model!$A$2:$M$22,13,FALSE))</f>
        <v>#NAME?</v>
      </c>
      <c r="AI28" s="508" t="e">
        <f>(VLOOKUP($L28,Lookup!$V$4:$W$12,2,FALSE)/Lookup!$V$2)*VLOOKUP($C28,Model!$A$2:$E$22,5,FALSE)*VLOOKUP($C28,Model!$A$2:$N$22,14,FALSE)</f>
        <v>#N/A</v>
      </c>
      <c r="AJ28" s="508" t="e">
        <f>(VLOOKUP($M28,Lookup!$X$4:$Y$10,2,FALSE)/Lookup!$X$2)*VLOOKUP($C28,Model!$A$2:$E$22,5,FALSE)*VLOOKUP($C28,Model!$A$2:$O$22,15,FALSE)</f>
        <v>#N/A</v>
      </c>
      <c r="AK28" s="508" t="e">
        <f>(VLOOKUP($N28,Lookup!$Z$4:$AA$13,2,FALSE)/Lookup!$Z$2)*VLOOKUP($C28,Model!$A$2:$E$22,5,FALSE)*VLOOKUP($C28,Model!$A$2:$P$22,16,FALSE)</f>
        <v>#N/A</v>
      </c>
      <c r="AL28" s="508" t="e">
        <f>(VLOOKUP($O28,Lookup!$AB$4:$AC$13,2,FALSE)/Lookup!$AB$2)*VLOOKUP($C28,Model!$A$2:$E$22,5,FALSE)*VLOOKUP($C28,Model!$A$2:$Q$22,17,FALSE)</f>
        <v>#N/A</v>
      </c>
      <c r="AM28" s="508" t="e">
        <f>(VLOOKUP($P28,Lookup!$T$4:$U$8,2,FALSE)/Lookup!$T$2)*VLOOKUP($C28,Model!$A$2:$E$22,5,FALSE)*VLOOKUP($C28,Model!$A$2:$R$22,18,FALSE)</f>
        <v>#N/A</v>
      </c>
      <c r="AN28" s="508" t="e">
        <f>(VLOOKUP($Q28,Lookup!$AD$4:$AE$13,2,FALSE)/Lookup!$AD$2)*VLOOKUP($C28,Model!$A$2:$E$22,5,FALSE)*VLOOKUP($C28,Model!$A$2:$S$22,19,FALSE)</f>
        <v>#N/A</v>
      </c>
      <c r="AO28" s="508" t="e">
        <f>(VLOOKUP($R28,Lookup!$AF$4:$AG$8,2,FALSE)/Lookup!$AF$2)*VLOOKUP($C28,Model!$A$2:$E$22,5,FALSE)*VLOOKUP($C28,Model!$A$2:$T$22,20,FALSE)</f>
        <v>#N/A</v>
      </c>
      <c r="AP28" s="508" t="e">
        <f>(VLOOKUP($S28,Lookup!$AH$4:$AI$9,2,FALSE)/Lookup!$AH$2)*VLOOKUP($C28,Model!$A$2:$E$22,5,FALSE)*VLOOKUP($C28,Model!$A$2:$U$22,21,FALSE)</f>
        <v>#N/A</v>
      </c>
      <c r="AQ28" s="508" t="e">
        <f>(VLOOKUP($T28,Lookup!$AJ$4:$AK$12,2,FALSE)/Lookup!$AJ$2)*VLOOKUP($C28,Model!$A$2:$E$22,5,FALSE)*VLOOKUP($C28,Model!$A$2:$V$22,22,FALSE)</f>
        <v>#N/A</v>
      </c>
    </row>
    <row r="29">
      <c r="A29" s="74"/>
      <c r="B29" s="74"/>
      <c r="C29" s="74"/>
      <c r="D29" s="74"/>
      <c r="E29" s="74"/>
      <c r="F29" s="74"/>
      <c r="G29" s="74"/>
      <c r="H29" s="74"/>
      <c r="I29" s="75"/>
      <c r="J29" s="74"/>
      <c r="K29" s="74"/>
      <c r="L29" s="74"/>
      <c r="M29" s="74"/>
      <c r="N29" s="74"/>
      <c r="O29" s="77"/>
      <c r="P29" s="74"/>
      <c r="Q29" s="74"/>
      <c r="R29" s="74"/>
      <c r="S29" s="74"/>
      <c r="T29" s="74"/>
      <c r="U29" s="508">
        <f t="shared" si="2"/>
        <v>0</v>
      </c>
      <c r="V29" s="513">
        <f t="shared" si="1"/>
        <v>0</v>
      </c>
      <c r="W29" s="511"/>
      <c r="X29" s="511"/>
      <c r="Y29" s="511"/>
      <c r="Z29" s="507" t="e">
        <f>VLOOKUP($C29,Model!$A$2:$D$22,2,FALSE)</f>
        <v>#N/A</v>
      </c>
      <c r="AA29" s="508" t="e">
        <f>(VLOOKUP($D29,Lookup!$C$4:$D$36,2,FALSE)/Lookup!$C$2)*VLOOKUP($C29,Model!$A$2:$E$22,5,FALSE)*VLOOKUP($C29,Model!$A$2:$G$22,7,FALSE)</f>
        <v>#N/A</v>
      </c>
      <c r="AB29" s="508" t="e">
        <f>(VLOOKUP($E29,Lookup!$F$4:$G$8,2,FALSE)/Lookup!$F$2)*VLOOKUP($C29,Model!$A$2:$E$22,5,FALSE)*VLOOKUP($C29,Model!$A$2:$H$22,8,FALSE)</f>
        <v>#N/A</v>
      </c>
      <c r="AC29" s="508" t="e">
        <f>(VLOOKUP($F29,Lookup!$H$4:$I$26,2,FALSE)/Lookup!$H$2)*VLOOKUP($C29,Model!$A$2:$E$22,5,FALSE)*VLOOKUP($C29,Model!$A$2:$I$22,9,FALSE)</f>
        <v>#N/A</v>
      </c>
      <c r="AD29" s="508" t="e">
        <f>(VLOOKUP($G29,Lookup!$J$4:$K$34,2,FALSE)/Lookup!$J$2)*VLOOKUP($C29,Model!$A$2:$E$22,5,FALSE)*VLOOKUP($C29,Model!$A$2:$J$22,10,FALSE)</f>
        <v>#N/A</v>
      </c>
      <c r="AE29" s="508" t="e">
        <f>(VLOOKUP($H29,Lookup!$L$4:$M$15,2,FALSE)/Lookup!$L$2)*VLOOKUP($C29,Model!$A$2:$E$22,5,FALSE)*VLOOKUP($C29,Model!$A$2:$K$22,11,FALSE)</f>
        <v>#N/A</v>
      </c>
      <c r="AF29" s="508" t="e">
        <f>_xlfn.SWITCH(VLOOKUP($C29,Model!$A$2:$F$22,6,FALSE),8,(VLOOKUP($I29,Lookup!$N$17:$O$24,2,FALSE)/Lookup!$L$2)*VLOOKUP($C29,Model!$A$2:$E$22,5,FALSE)*VLOOKUP($C29,Model!$A$2:$K$22,11,FALSE),(VLOOKUP($I29,Lookup!$N$4:$O$15,2,FALSE)/Lookup!$L$2)*VLOOKUP($C29,Model!$A$2:$E$22,5,FALSE)*VLOOKUP($C29,Model!$A$2:$K$22,11,FALSE))</f>
        <v>#NAME?</v>
      </c>
      <c r="AG29" s="508" t="e">
        <f>(VLOOKUP($J29,Lookup!$P$4:$Q$15,2,FALSE)/Lookup!$P$2)*VLOOKUP($C29,Model!$A$2:$E$22,5,FALSE)*VLOOKUP($C29,Model!$A$2:$L$22,12,FALSE)</f>
        <v>#N/A</v>
      </c>
      <c r="AH29" s="508" t="e">
        <f>_xlfn.SWITCH(VLOOKUP($C29,Model!$A$2:$F$22,6,FALSE),8,(VLOOKUP($K29,Lookup!$R$15:$S$23,2,FALSE)/Lookup!$R$2)*VLOOKUP($C29,Model!$A$2:$E$22,5,FALSE)*VLOOKUP($C29,Model!$A$2:$M$22,13,FALSE),(VLOOKUP($K29,Lookup!$R$4:$S$12,2,FALSE)/Lookup!$R$2)*VLOOKUP($C29,Model!$A$2:$E$22,5,FALSE)*VLOOKUP($C29,Model!$A$2:$M$22,13,FALSE))</f>
        <v>#NAME?</v>
      </c>
      <c r="AI29" s="508" t="e">
        <f>(VLOOKUP($L29,Lookup!$V$4:$W$12,2,FALSE)/Lookup!$V$2)*VLOOKUP($C29,Model!$A$2:$E$22,5,FALSE)*VLOOKUP($C29,Model!$A$2:$N$22,14,FALSE)</f>
        <v>#N/A</v>
      </c>
      <c r="AJ29" s="508" t="e">
        <f>(VLOOKUP($M29,Lookup!$X$4:$Y$10,2,FALSE)/Lookup!$X$2)*VLOOKUP($C29,Model!$A$2:$E$22,5,FALSE)*VLOOKUP($C29,Model!$A$2:$O$22,15,FALSE)</f>
        <v>#N/A</v>
      </c>
      <c r="AK29" s="508" t="e">
        <f>(VLOOKUP($N29,Lookup!$Z$4:$AA$13,2,FALSE)/Lookup!$Z$2)*VLOOKUP($C29,Model!$A$2:$E$22,5,FALSE)*VLOOKUP($C29,Model!$A$2:$P$22,16,FALSE)</f>
        <v>#N/A</v>
      </c>
      <c r="AL29" s="508" t="e">
        <f>(VLOOKUP($O29,Lookup!$AB$4:$AC$13,2,FALSE)/Lookup!$AB$2)*VLOOKUP($C29,Model!$A$2:$E$22,5,FALSE)*VLOOKUP($C29,Model!$A$2:$Q$22,17,FALSE)</f>
        <v>#N/A</v>
      </c>
      <c r="AM29" s="508" t="e">
        <f>(VLOOKUP($P29,Lookup!$T$4:$U$8,2,FALSE)/Lookup!$T$2)*VLOOKUP($C29,Model!$A$2:$E$22,5,FALSE)*VLOOKUP($C29,Model!$A$2:$R$22,18,FALSE)</f>
        <v>#N/A</v>
      </c>
      <c r="AN29" s="508" t="e">
        <f>(VLOOKUP($Q29,Lookup!$AD$4:$AE$13,2,FALSE)/Lookup!$AD$2)*VLOOKUP($C29,Model!$A$2:$E$22,5,FALSE)*VLOOKUP($C29,Model!$A$2:$S$22,19,FALSE)</f>
        <v>#N/A</v>
      </c>
      <c r="AO29" s="508" t="e">
        <f>(VLOOKUP($R29,Lookup!$AF$4:$AG$8,2,FALSE)/Lookup!$AF$2)*VLOOKUP($C29,Model!$A$2:$E$22,5,FALSE)*VLOOKUP($C29,Model!$A$2:$T$22,20,FALSE)</f>
        <v>#N/A</v>
      </c>
      <c r="AP29" s="508" t="e">
        <f>(VLOOKUP($S29,Lookup!$AH$4:$AI$9,2,FALSE)/Lookup!$AH$2)*VLOOKUP($C29,Model!$A$2:$E$22,5,FALSE)*VLOOKUP($C29,Model!$A$2:$U$22,21,FALSE)</f>
        <v>#N/A</v>
      </c>
      <c r="AQ29" s="508" t="e">
        <f>(VLOOKUP($T29,Lookup!$AJ$4:$AK$12,2,FALSE)/Lookup!$AJ$2)*VLOOKUP($C29,Model!$A$2:$E$22,5,FALSE)*VLOOKUP($C29,Model!$A$2:$V$22,22,FALSE)</f>
        <v>#N/A</v>
      </c>
    </row>
    <row r="30">
      <c r="A30" s="74"/>
      <c r="B30" s="74"/>
      <c r="C30" s="74"/>
      <c r="D30" s="74"/>
      <c r="E30" s="74"/>
      <c r="F30" s="74"/>
      <c r="G30" s="74"/>
      <c r="H30" s="74"/>
      <c r="I30" s="75"/>
      <c r="J30" s="74"/>
      <c r="K30" s="74"/>
      <c r="L30" s="74"/>
      <c r="M30" s="74"/>
      <c r="N30" s="74"/>
      <c r="O30" s="77"/>
      <c r="P30" s="74"/>
      <c r="Q30" s="74"/>
      <c r="R30" s="74"/>
      <c r="S30" s="74"/>
      <c r="T30" s="74"/>
      <c r="U30" s="508">
        <f t="shared" si="2"/>
        <v>0</v>
      </c>
      <c r="V30" s="513">
        <f t="shared" si="1"/>
        <v>0</v>
      </c>
      <c r="W30" s="511"/>
      <c r="X30" s="511"/>
      <c r="Y30" s="511"/>
      <c r="Z30" s="507" t="e">
        <f>VLOOKUP($C30,Model!$A$2:$D$22,2,FALSE)</f>
        <v>#N/A</v>
      </c>
      <c r="AA30" s="508" t="e">
        <f>(VLOOKUP($D30,Lookup!$C$4:$D$36,2,FALSE)/Lookup!$C$2)*VLOOKUP($C30,Model!$A$2:$E$22,5,FALSE)*VLOOKUP($C30,Model!$A$2:$G$22,7,FALSE)</f>
        <v>#N/A</v>
      </c>
      <c r="AB30" s="508" t="e">
        <f>(VLOOKUP($E30,Lookup!$F$4:$G$8,2,FALSE)/Lookup!$F$2)*VLOOKUP($C30,Model!$A$2:$E$22,5,FALSE)*VLOOKUP($C30,Model!$A$2:$H$22,8,FALSE)</f>
        <v>#N/A</v>
      </c>
      <c r="AC30" s="508" t="e">
        <f>(VLOOKUP($F30,Lookup!$H$4:$I$26,2,FALSE)/Lookup!$H$2)*VLOOKUP($C30,Model!$A$2:$E$22,5,FALSE)*VLOOKUP($C30,Model!$A$2:$I$22,9,FALSE)</f>
        <v>#N/A</v>
      </c>
      <c r="AD30" s="508" t="e">
        <f>(VLOOKUP($G30,Lookup!$J$4:$K$34,2,FALSE)/Lookup!$J$2)*VLOOKUP($C30,Model!$A$2:$E$22,5,FALSE)*VLOOKUP($C30,Model!$A$2:$J$22,10,FALSE)</f>
        <v>#N/A</v>
      </c>
      <c r="AE30" s="508" t="e">
        <f>(VLOOKUP($H30,Lookup!$L$4:$M$15,2,FALSE)/Lookup!$L$2)*VLOOKUP($C30,Model!$A$2:$E$22,5,FALSE)*VLOOKUP($C30,Model!$A$2:$K$22,11,FALSE)</f>
        <v>#N/A</v>
      </c>
      <c r="AF30" s="508" t="e">
        <f>_xlfn.SWITCH(VLOOKUP($C30,Model!$A$2:$F$22,6,FALSE),8,(VLOOKUP($I30,Lookup!$N$17:$O$24,2,FALSE)/Lookup!$L$2)*VLOOKUP($C30,Model!$A$2:$E$22,5,FALSE)*VLOOKUP($C30,Model!$A$2:$K$22,11,FALSE),(VLOOKUP($I30,Lookup!$N$4:$O$15,2,FALSE)/Lookup!$L$2)*VLOOKUP($C30,Model!$A$2:$E$22,5,FALSE)*VLOOKUP($C30,Model!$A$2:$K$22,11,FALSE))</f>
        <v>#NAME?</v>
      </c>
      <c r="AG30" s="508" t="e">
        <f>(VLOOKUP($J30,Lookup!$P$4:$Q$15,2,FALSE)/Lookup!$P$2)*VLOOKUP($C30,Model!$A$2:$E$22,5,FALSE)*VLOOKUP($C30,Model!$A$2:$L$22,12,FALSE)</f>
        <v>#N/A</v>
      </c>
      <c r="AH30" s="508" t="e">
        <f>_xlfn.SWITCH(VLOOKUP($C30,Model!$A$2:$F$22,6,FALSE),8,(VLOOKUP($K30,Lookup!$R$15:$S$23,2,FALSE)/Lookup!$R$2)*VLOOKUP($C30,Model!$A$2:$E$22,5,FALSE)*VLOOKUP($C30,Model!$A$2:$M$22,13,FALSE),(VLOOKUP($K30,Lookup!$R$4:$S$12,2,FALSE)/Lookup!$R$2)*VLOOKUP($C30,Model!$A$2:$E$22,5,FALSE)*VLOOKUP($C30,Model!$A$2:$M$22,13,FALSE))</f>
        <v>#NAME?</v>
      </c>
      <c r="AI30" s="508" t="e">
        <f>(VLOOKUP($L30,Lookup!$V$4:$W$12,2,FALSE)/Lookup!$V$2)*VLOOKUP($C30,Model!$A$2:$E$22,5,FALSE)*VLOOKUP($C30,Model!$A$2:$N$22,14,FALSE)</f>
        <v>#N/A</v>
      </c>
      <c r="AJ30" s="508" t="e">
        <f>(VLOOKUP($M30,Lookup!$X$4:$Y$10,2,FALSE)/Lookup!$X$2)*VLOOKUP($C30,Model!$A$2:$E$22,5,FALSE)*VLOOKUP($C30,Model!$A$2:$O$22,15,FALSE)</f>
        <v>#N/A</v>
      </c>
      <c r="AK30" s="508" t="e">
        <f>(VLOOKUP($N30,Lookup!$Z$4:$AA$13,2,FALSE)/Lookup!$Z$2)*VLOOKUP($C30,Model!$A$2:$E$22,5,FALSE)*VLOOKUP($C30,Model!$A$2:$P$22,16,FALSE)</f>
        <v>#N/A</v>
      </c>
      <c r="AL30" s="508" t="e">
        <f>(VLOOKUP($O30,Lookup!$AB$4:$AC$13,2,FALSE)/Lookup!$AB$2)*VLOOKUP($C30,Model!$A$2:$E$22,5,FALSE)*VLOOKUP($C30,Model!$A$2:$Q$22,17,FALSE)</f>
        <v>#N/A</v>
      </c>
      <c r="AM30" s="508" t="e">
        <f>(VLOOKUP($P30,Lookup!$T$4:$U$8,2,FALSE)/Lookup!$T$2)*VLOOKUP($C30,Model!$A$2:$E$22,5,FALSE)*VLOOKUP($C30,Model!$A$2:$R$22,18,FALSE)</f>
        <v>#N/A</v>
      </c>
      <c r="AN30" s="508" t="e">
        <f>(VLOOKUP($Q30,Lookup!$AD$4:$AE$13,2,FALSE)/Lookup!$AD$2)*VLOOKUP($C30,Model!$A$2:$E$22,5,FALSE)*VLOOKUP($C30,Model!$A$2:$S$22,19,FALSE)</f>
        <v>#N/A</v>
      </c>
      <c r="AO30" s="508" t="e">
        <f>(VLOOKUP($R30,Lookup!$AF$4:$AG$8,2,FALSE)/Lookup!$AF$2)*VLOOKUP($C30,Model!$A$2:$E$22,5,FALSE)*VLOOKUP($C30,Model!$A$2:$T$22,20,FALSE)</f>
        <v>#N/A</v>
      </c>
      <c r="AP30" s="508" t="e">
        <f>(VLOOKUP($S30,Lookup!$AH$4:$AI$9,2,FALSE)/Lookup!$AH$2)*VLOOKUP($C30,Model!$A$2:$E$22,5,FALSE)*VLOOKUP($C30,Model!$A$2:$U$22,21,FALSE)</f>
        <v>#N/A</v>
      </c>
      <c r="AQ30" s="508" t="e">
        <f>(VLOOKUP($T30,Lookup!$AJ$4:$AK$12,2,FALSE)/Lookup!$AJ$2)*VLOOKUP($C30,Model!$A$2:$E$22,5,FALSE)*VLOOKUP($C30,Model!$A$2:$V$22,22,FALSE)</f>
        <v>#N/A</v>
      </c>
    </row>
    <row r="31">
      <c r="A31" s="74"/>
      <c r="B31" s="74"/>
      <c r="C31" s="74"/>
      <c r="D31" s="74"/>
      <c r="E31" s="74"/>
      <c r="F31" s="74"/>
      <c r="G31" s="74"/>
      <c r="H31" s="74"/>
      <c r="I31" s="75"/>
      <c r="J31" s="74"/>
      <c r="K31" s="74"/>
      <c r="L31" s="74"/>
      <c r="M31" s="74"/>
      <c r="N31" s="74"/>
      <c r="O31" s="77"/>
      <c r="P31" s="74"/>
      <c r="Q31" s="74"/>
      <c r="R31" s="74"/>
      <c r="S31" s="74"/>
      <c r="T31" s="74"/>
      <c r="U31" s="508">
        <f t="shared" si="2"/>
        <v>0</v>
      </c>
      <c r="V31" s="513">
        <f t="shared" si="1"/>
        <v>0</v>
      </c>
      <c r="W31" s="511"/>
      <c r="X31" s="511"/>
      <c r="Y31" s="511"/>
      <c r="Z31" s="507" t="e">
        <f>VLOOKUP($C31,Model!$A$2:$D$22,2,FALSE)</f>
        <v>#N/A</v>
      </c>
      <c r="AA31" s="508" t="e">
        <f>(VLOOKUP($D31,Lookup!$C$4:$D$36,2,FALSE)/Lookup!$C$2)*VLOOKUP($C31,Model!$A$2:$E$22,5,FALSE)*VLOOKUP($C31,Model!$A$2:$G$22,7,FALSE)</f>
        <v>#N/A</v>
      </c>
      <c r="AB31" s="508" t="e">
        <f>(VLOOKUP($E31,Lookup!$F$4:$G$8,2,FALSE)/Lookup!$F$2)*VLOOKUP($C31,Model!$A$2:$E$22,5,FALSE)*VLOOKUP($C31,Model!$A$2:$H$22,8,FALSE)</f>
        <v>#N/A</v>
      </c>
      <c r="AC31" s="508" t="e">
        <f>(VLOOKUP($F31,Lookup!$H$4:$I$26,2,FALSE)/Lookup!$H$2)*VLOOKUP($C31,Model!$A$2:$E$22,5,FALSE)*VLOOKUP($C31,Model!$A$2:$I$22,9,FALSE)</f>
        <v>#N/A</v>
      </c>
      <c r="AD31" s="508" t="e">
        <f>(VLOOKUP($G31,Lookup!$J$4:$K$34,2,FALSE)/Lookup!$J$2)*VLOOKUP($C31,Model!$A$2:$E$22,5,FALSE)*VLOOKUP($C31,Model!$A$2:$J$22,10,FALSE)</f>
        <v>#N/A</v>
      </c>
      <c r="AE31" s="508" t="e">
        <f>(VLOOKUP($H31,Lookup!$L$4:$M$15,2,FALSE)/Lookup!$L$2)*VLOOKUP($C31,Model!$A$2:$E$22,5,FALSE)*VLOOKUP($C31,Model!$A$2:$K$22,11,FALSE)</f>
        <v>#N/A</v>
      </c>
      <c r="AF31" s="508" t="e">
        <f>_xlfn.SWITCH(VLOOKUP($C31,Model!$A$2:$F$22,6,FALSE),8,(VLOOKUP($I31,Lookup!$N$17:$O$24,2,FALSE)/Lookup!$L$2)*VLOOKUP($C31,Model!$A$2:$E$22,5,FALSE)*VLOOKUP($C31,Model!$A$2:$K$22,11,FALSE),(VLOOKUP($I31,Lookup!$N$4:$O$15,2,FALSE)/Lookup!$L$2)*VLOOKUP($C31,Model!$A$2:$E$22,5,FALSE)*VLOOKUP($C31,Model!$A$2:$K$22,11,FALSE))</f>
        <v>#NAME?</v>
      </c>
      <c r="AG31" s="508" t="e">
        <f>(VLOOKUP($J31,Lookup!$P$4:$Q$15,2,FALSE)/Lookup!$P$2)*VLOOKUP($C31,Model!$A$2:$E$22,5,FALSE)*VLOOKUP($C31,Model!$A$2:$L$22,12,FALSE)</f>
        <v>#N/A</v>
      </c>
      <c r="AH31" s="508" t="e">
        <f>_xlfn.SWITCH(VLOOKUP($C31,Model!$A$2:$F$22,6,FALSE),8,(VLOOKUP($K31,Lookup!$R$15:$S$23,2,FALSE)/Lookup!$R$2)*VLOOKUP($C31,Model!$A$2:$E$22,5,FALSE)*VLOOKUP($C31,Model!$A$2:$M$22,13,FALSE),(VLOOKUP($K31,Lookup!$R$4:$S$12,2,FALSE)/Lookup!$R$2)*VLOOKUP($C31,Model!$A$2:$E$22,5,FALSE)*VLOOKUP($C31,Model!$A$2:$M$22,13,FALSE))</f>
        <v>#NAME?</v>
      </c>
      <c r="AI31" s="508" t="e">
        <f>(VLOOKUP($L31,Lookup!$V$4:$W$12,2,FALSE)/Lookup!$V$2)*VLOOKUP($C31,Model!$A$2:$E$22,5,FALSE)*VLOOKUP($C31,Model!$A$2:$N$22,14,FALSE)</f>
        <v>#N/A</v>
      </c>
      <c r="AJ31" s="508" t="e">
        <f>(VLOOKUP($M31,Lookup!$X$4:$Y$10,2,FALSE)/Lookup!$X$2)*VLOOKUP($C31,Model!$A$2:$E$22,5,FALSE)*VLOOKUP($C31,Model!$A$2:$O$22,15,FALSE)</f>
        <v>#N/A</v>
      </c>
      <c r="AK31" s="508" t="e">
        <f>(VLOOKUP($N31,Lookup!$Z$4:$AA$13,2,FALSE)/Lookup!$Z$2)*VLOOKUP($C31,Model!$A$2:$E$22,5,FALSE)*VLOOKUP($C31,Model!$A$2:$P$22,16,FALSE)</f>
        <v>#N/A</v>
      </c>
      <c r="AL31" s="508" t="e">
        <f>(VLOOKUP($O31,Lookup!$AB$4:$AC$13,2,FALSE)/Lookup!$AB$2)*VLOOKUP($C31,Model!$A$2:$E$22,5,FALSE)*VLOOKUP($C31,Model!$A$2:$Q$22,17,FALSE)</f>
        <v>#N/A</v>
      </c>
      <c r="AM31" s="508" t="e">
        <f>(VLOOKUP($P31,Lookup!$T$4:$U$8,2,FALSE)/Lookup!$T$2)*VLOOKUP($C31,Model!$A$2:$E$22,5,FALSE)*VLOOKUP($C31,Model!$A$2:$R$22,18,FALSE)</f>
        <v>#N/A</v>
      </c>
      <c r="AN31" s="508" t="e">
        <f>(VLOOKUP($Q31,Lookup!$AD$4:$AE$13,2,FALSE)/Lookup!$AD$2)*VLOOKUP($C31,Model!$A$2:$E$22,5,FALSE)*VLOOKUP($C31,Model!$A$2:$S$22,19,FALSE)</f>
        <v>#N/A</v>
      </c>
      <c r="AO31" s="508" t="e">
        <f>(VLOOKUP($R31,Lookup!$AF$4:$AG$8,2,FALSE)/Lookup!$AF$2)*VLOOKUP($C31,Model!$A$2:$E$22,5,FALSE)*VLOOKUP($C31,Model!$A$2:$T$22,20,FALSE)</f>
        <v>#N/A</v>
      </c>
      <c r="AP31" s="508" t="e">
        <f>(VLOOKUP($S31,Lookup!$AH$4:$AI$9,2,FALSE)/Lookup!$AH$2)*VLOOKUP($C31,Model!$A$2:$E$22,5,FALSE)*VLOOKUP($C31,Model!$A$2:$U$22,21,FALSE)</f>
        <v>#N/A</v>
      </c>
      <c r="AQ31" s="508" t="e">
        <f>(VLOOKUP($T31,Lookup!$AJ$4:$AK$12,2,FALSE)/Lookup!$AJ$2)*VLOOKUP($C31,Model!$A$2:$E$22,5,FALSE)*VLOOKUP($C31,Model!$A$2:$V$22,22,FALSE)</f>
        <v>#N/A</v>
      </c>
    </row>
    <row r="32">
      <c r="A32" s="74"/>
      <c r="B32" s="74"/>
      <c r="C32" s="74"/>
      <c r="D32" s="74"/>
      <c r="E32" s="74"/>
      <c r="F32" s="74"/>
      <c r="G32" s="74"/>
      <c r="H32" s="74"/>
      <c r="I32" s="75"/>
      <c r="J32" s="74"/>
      <c r="K32" s="74"/>
      <c r="L32" s="74"/>
      <c r="M32" s="74"/>
      <c r="N32" s="74"/>
      <c r="O32" s="77"/>
      <c r="P32" s="74"/>
      <c r="Q32" s="74"/>
      <c r="R32" s="74"/>
      <c r="S32" s="74"/>
      <c r="T32" s="74"/>
      <c r="U32" s="508">
        <f t="shared" si="2"/>
        <v>0</v>
      </c>
      <c r="V32" s="513">
        <f t="shared" si="1"/>
        <v>0</v>
      </c>
      <c r="W32" s="511"/>
      <c r="X32" s="511"/>
      <c r="Y32" s="511"/>
      <c r="Z32" s="507" t="e">
        <f>VLOOKUP($C32,Model!$A$2:$D$22,2,FALSE)</f>
        <v>#N/A</v>
      </c>
      <c r="AA32" s="508" t="e">
        <f>(VLOOKUP($D32,Lookup!$C$4:$D$36,2,FALSE)/Lookup!$C$2)*VLOOKUP($C32,Model!$A$2:$E$22,5,FALSE)*VLOOKUP($C32,Model!$A$2:$G$22,7,FALSE)</f>
        <v>#N/A</v>
      </c>
      <c r="AB32" s="508" t="e">
        <f>(VLOOKUP($E32,Lookup!$F$4:$G$8,2,FALSE)/Lookup!$F$2)*VLOOKUP($C32,Model!$A$2:$E$22,5,FALSE)*VLOOKUP($C32,Model!$A$2:$H$22,8,FALSE)</f>
        <v>#N/A</v>
      </c>
      <c r="AC32" s="508" t="e">
        <f>(VLOOKUP($F32,Lookup!$H$4:$I$26,2,FALSE)/Lookup!$H$2)*VLOOKUP($C32,Model!$A$2:$E$22,5,FALSE)*VLOOKUP($C32,Model!$A$2:$I$22,9,FALSE)</f>
        <v>#N/A</v>
      </c>
      <c r="AD32" s="508" t="e">
        <f>(VLOOKUP($G32,Lookup!$J$4:$K$34,2,FALSE)/Lookup!$J$2)*VLOOKUP($C32,Model!$A$2:$E$22,5,FALSE)*VLOOKUP($C32,Model!$A$2:$J$22,10,FALSE)</f>
        <v>#N/A</v>
      </c>
      <c r="AE32" s="508" t="e">
        <f>(VLOOKUP($H32,Lookup!$L$4:$M$15,2,FALSE)/Lookup!$L$2)*VLOOKUP($C32,Model!$A$2:$E$22,5,FALSE)*VLOOKUP($C32,Model!$A$2:$K$22,11,FALSE)</f>
        <v>#N/A</v>
      </c>
      <c r="AF32" s="508" t="e">
        <f>_xlfn.SWITCH(VLOOKUP($C32,Model!$A$2:$F$22,6,FALSE),8,(VLOOKUP($I32,Lookup!$N$17:$O$24,2,FALSE)/Lookup!$L$2)*VLOOKUP($C32,Model!$A$2:$E$22,5,FALSE)*VLOOKUP($C32,Model!$A$2:$K$22,11,FALSE),(VLOOKUP($I32,Lookup!$N$4:$O$15,2,FALSE)/Lookup!$L$2)*VLOOKUP($C32,Model!$A$2:$E$22,5,FALSE)*VLOOKUP($C32,Model!$A$2:$K$22,11,FALSE))</f>
        <v>#NAME?</v>
      </c>
      <c r="AG32" s="508" t="e">
        <f>(VLOOKUP($J32,Lookup!$P$4:$Q$15,2,FALSE)/Lookup!$P$2)*VLOOKUP($C32,Model!$A$2:$E$22,5,FALSE)*VLOOKUP($C32,Model!$A$2:$L$22,12,FALSE)</f>
        <v>#N/A</v>
      </c>
      <c r="AH32" s="508" t="e">
        <f>_xlfn.SWITCH(VLOOKUP($C32,Model!$A$2:$F$22,6,FALSE),8,(VLOOKUP($K32,Lookup!$R$15:$S$23,2,FALSE)/Lookup!$R$2)*VLOOKUP($C32,Model!$A$2:$E$22,5,FALSE)*VLOOKUP($C32,Model!$A$2:$M$22,13,FALSE),(VLOOKUP($K32,Lookup!$R$4:$S$12,2,FALSE)/Lookup!$R$2)*VLOOKUP($C32,Model!$A$2:$E$22,5,FALSE)*VLOOKUP($C32,Model!$A$2:$M$22,13,FALSE))</f>
        <v>#NAME?</v>
      </c>
      <c r="AI32" s="508" t="e">
        <f>(VLOOKUP($L32,Lookup!$V$4:$W$12,2,FALSE)/Lookup!$V$2)*VLOOKUP($C32,Model!$A$2:$E$22,5,FALSE)*VLOOKUP($C32,Model!$A$2:$N$22,14,FALSE)</f>
        <v>#N/A</v>
      </c>
      <c r="AJ32" s="508" t="e">
        <f>(VLOOKUP($M32,Lookup!$X$4:$Y$10,2,FALSE)/Lookup!$X$2)*VLOOKUP($C32,Model!$A$2:$E$22,5,FALSE)*VLOOKUP($C32,Model!$A$2:$O$22,15,FALSE)</f>
        <v>#N/A</v>
      </c>
      <c r="AK32" s="508" t="e">
        <f>(VLOOKUP($N32,Lookup!$Z$4:$AA$13,2,FALSE)/Lookup!$Z$2)*VLOOKUP($C32,Model!$A$2:$E$22,5,FALSE)*VLOOKUP($C32,Model!$A$2:$P$22,16,FALSE)</f>
        <v>#N/A</v>
      </c>
      <c r="AL32" s="508" t="e">
        <f>(VLOOKUP($O32,Lookup!$AB$4:$AC$13,2,FALSE)/Lookup!$AB$2)*VLOOKUP($C32,Model!$A$2:$E$22,5,FALSE)*VLOOKUP($C32,Model!$A$2:$Q$22,17,FALSE)</f>
        <v>#N/A</v>
      </c>
      <c r="AM32" s="508" t="e">
        <f>(VLOOKUP($P32,Lookup!$T$4:$U$8,2,FALSE)/Lookup!$T$2)*VLOOKUP($C32,Model!$A$2:$E$22,5,FALSE)*VLOOKUP($C32,Model!$A$2:$R$22,18,FALSE)</f>
        <v>#N/A</v>
      </c>
      <c r="AN32" s="508" t="e">
        <f>(VLOOKUP($Q32,Lookup!$AD$4:$AE$13,2,FALSE)/Lookup!$AD$2)*VLOOKUP($C32,Model!$A$2:$E$22,5,FALSE)*VLOOKUP($C32,Model!$A$2:$S$22,19,FALSE)</f>
        <v>#N/A</v>
      </c>
      <c r="AO32" s="508" t="e">
        <f>(VLOOKUP($R32,Lookup!$AF$4:$AG$8,2,FALSE)/Lookup!$AF$2)*VLOOKUP($C32,Model!$A$2:$E$22,5,FALSE)*VLOOKUP($C32,Model!$A$2:$T$22,20,FALSE)</f>
        <v>#N/A</v>
      </c>
      <c r="AP32" s="508" t="e">
        <f>(VLOOKUP($S32,Lookup!$AH$4:$AI$9,2,FALSE)/Lookup!$AH$2)*VLOOKUP($C32,Model!$A$2:$E$22,5,FALSE)*VLOOKUP($C32,Model!$A$2:$U$22,21,FALSE)</f>
        <v>#N/A</v>
      </c>
      <c r="AQ32" s="508" t="e">
        <f>(VLOOKUP($T32,Lookup!$AJ$4:$AK$12,2,FALSE)/Lookup!$AJ$2)*VLOOKUP($C32,Model!$A$2:$E$22,5,FALSE)*VLOOKUP($C32,Model!$A$2:$V$22,22,FALSE)</f>
        <v>#N/A</v>
      </c>
    </row>
    <row r="33">
      <c r="A33" s="74"/>
      <c r="B33" s="74"/>
      <c r="C33" s="74"/>
      <c r="D33" s="74"/>
      <c r="E33" s="74"/>
      <c r="F33" s="74"/>
      <c r="G33" s="74"/>
      <c r="H33" s="74"/>
      <c r="I33" s="75"/>
      <c r="J33" s="74"/>
      <c r="K33" s="74"/>
      <c r="L33" s="74"/>
      <c r="M33" s="74"/>
      <c r="N33" s="74"/>
      <c r="O33" s="77"/>
      <c r="P33" s="74"/>
      <c r="Q33" s="74"/>
      <c r="R33" s="74"/>
      <c r="S33" s="74"/>
      <c r="T33" s="74"/>
      <c r="U33" s="508">
        <f t="shared" si="2"/>
        <v>0</v>
      </c>
      <c r="V33" s="513">
        <f t="shared" si="1"/>
        <v>0</v>
      </c>
      <c r="W33" s="511"/>
      <c r="X33" s="511"/>
      <c r="Y33" s="511"/>
      <c r="Z33" s="507" t="e">
        <f>VLOOKUP($C33,Model!$A$2:$D$22,2,FALSE)</f>
        <v>#N/A</v>
      </c>
      <c r="AA33" s="508" t="e">
        <f>(VLOOKUP($D33,Lookup!$C$4:$D$36,2,FALSE)/Lookup!$C$2)*VLOOKUP($C33,Model!$A$2:$E$22,5,FALSE)*VLOOKUP($C33,Model!$A$2:$G$22,7,FALSE)</f>
        <v>#N/A</v>
      </c>
      <c r="AB33" s="508" t="e">
        <f>(VLOOKUP($E33,Lookup!$F$4:$G$8,2,FALSE)/Lookup!$F$2)*VLOOKUP($C33,Model!$A$2:$E$22,5,FALSE)*VLOOKUP($C33,Model!$A$2:$H$22,8,FALSE)</f>
        <v>#N/A</v>
      </c>
      <c r="AC33" s="508" t="e">
        <f>(VLOOKUP($F33,Lookup!$H$4:$I$26,2,FALSE)/Lookup!$H$2)*VLOOKUP($C33,Model!$A$2:$E$22,5,FALSE)*VLOOKUP($C33,Model!$A$2:$I$22,9,FALSE)</f>
        <v>#N/A</v>
      </c>
      <c r="AD33" s="508" t="e">
        <f>(VLOOKUP($G33,Lookup!$J$4:$K$34,2,FALSE)/Lookup!$J$2)*VLOOKUP($C33,Model!$A$2:$E$22,5,FALSE)*VLOOKUP($C33,Model!$A$2:$J$22,10,FALSE)</f>
        <v>#N/A</v>
      </c>
      <c r="AE33" s="508" t="e">
        <f>(VLOOKUP($H33,Lookup!$L$4:$M$15,2,FALSE)/Lookup!$L$2)*VLOOKUP($C33,Model!$A$2:$E$22,5,FALSE)*VLOOKUP($C33,Model!$A$2:$K$22,11,FALSE)</f>
        <v>#N/A</v>
      </c>
      <c r="AF33" s="508" t="e">
        <f>_xlfn.SWITCH(VLOOKUP($C33,Model!$A$2:$F$22,6,FALSE),8,(VLOOKUP($I33,Lookup!$N$17:$O$24,2,FALSE)/Lookup!$L$2)*VLOOKUP($C33,Model!$A$2:$E$22,5,FALSE)*VLOOKUP($C33,Model!$A$2:$K$22,11,FALSE),(VLOOKUP($I33,Lookup!$N$4:$O$15,2,FALSE)/Lookup!$L$2)*VLOOKUP($C33,Model!$A$2:$E$22,5,FALSE)*VLOOKUP($C33,Model!$A$2:$K$22,11,FALSE))</f>
        <v>#NAME?</v>
      </c>
      <c r="AG33" s="508" t="e">
        <f>(VLOOKUP($J33,Lookup!$P$4:$Q$15,2,FALSE)/Lookup!$P$2)*VLOOKUP($C33,Model!$A$2:$E$22,5,FALSE)*VLOOKUP($C33,Model!$A$2:$L$22,12,FALSE)</f>
        <v>#N/A</v>
      </c>
      <c r="AH33" s="508" t="e">
        <f>_xlfn.SWITCH(VLOOKUP($C33,Model!$A$2:$F$22,6,FALSE),8,(VLOOKUP($K33,Lookup!$R$15:$S$23,2,FALSE)/Lookup!$R$2)*VLOOKUP($C33,Model!$A$2:$E$22,5,FALSE)*VLOOKUP($C33,Model!$A$2:$M$22,13,FALSE),(VLOOKUP($K33,Lookup!$R$4:$S$12,2,FALSE)/Lookup!$R$2)*VLOOKUP($C33,Model!$A$2:$E$22,5,FALSE)*VLOOKUP($C33,Model!$A$2:$M$22,13,FALSE))</f>
        <v>#NAME?</v>
      </c>
      <c r="AI33" s="508" t="e">
        <f>(VLOOKUP($L33,Lookup!$V$4:$W$12,2,FALSE)/Lookup!$V$2)*VLOOKUP($C33,Model!$A$2:$E$22,5,FALSE)*VLOOKUP($C33,Model!$A$2:$N$22,14,FALSE)</f>
        <v>#N/A</v>
      </c>
      <c r="AJ33" s="508" t="e">
        <f>(VLOOKUP($M33,Lookup!$X$4:$Y$10,2,FALSE)/Lookup!$X$2)*VLOOKUP($C33,Model!$A$2:$E$22,5,FALSE)*VLOOKUP($C33,Model!$A$2:$O$22,15,FALSE)</f>
        <v>#N/A</v>
      </c>
      <c r="AK33" s="508" t="e">
        <f>(VLOOKUP($N33,Lookup!$Z$4:$AA$13,2,FALSE)/Lookup!$Z$2)*VLOOKUP($C33,Model!$A$2:$E$22,5,FALSE)*VLOOKUP($C33,Model!$A$2:$P$22,16,FALSE)</f>
        <v>#N/A</v>
      </c>
      <c r="AL33" s="508" t="e">
        <f>(VLOOKUP($O33,Lookup!$AB$4:$AC$13,2,FALSE)/Lookup!$AB$2)*VLOOKUP($C33,Model!$A$2:$E$22,5,FALSE)*VLOOKUP($C33,Model!$A$2:$Q$22,17,FALSE)</f>
        <v>#N/A</v>
      </c>
      <c r="AM33" s="508" t="e">
        <f>(VLOOKUP($P33,Lookup!$T$4:$U$8,2,FALSE)/Lookup!$T$2)*VLOOKUP($C33,Model!$A$2:$E$22,5,FALSE)*VLOOKUP($C33,Model!$A$2:$R$22,18,FALSE)</f>
        <v>#N/A</v>
      </c>
      <c r="AN33" s="508" t="e">
        <f>(VLOOKUP($Q33,Lookup!$AD$4:$AE$13,2,FALSE)/Lookup!$AD$2)*VLOOKUP($C33,Model!$A$2:$E$22,5,FALSE)*VLOOKUP($C33,Model!$A$2:$S$22,19,FALSE)</f>
        <v>#N/A</v>
      </c>
      <c r="AO33" s="508" t="e">
        <f>(VLOOKUP($R33,Lookup!$AF$4:$AG$8,2,FALSE)/Lookup!$AF$2)*VLOOKUP($C33,Model!$A$2:$E$22,5,FALSE)*VLOOKUP($C33,Model!$A$2:$T$22,20,FALSE)</f>
        <v>#N/A</v>
      </c>
      <c r="AP33" s="508" t="e">
        <f>(VLOOKUP($S33,Lookup!$AH$4:$AI$9,2,FALSE)/Lookup!$AH$2)*VLOOKUP($C33,Model!$A$2:$E$22,5,FALSE)*VLOOKUP($C33,Model!$A$2:$U$22,21,FALSE)</f>
        <v>#N/A</v>
      </c>
      <c r="AQ33" s="508" t="e">
        <f>(VLOOKUP($T33,Lookup!$AJ$4:$AK$12,2,FALSE)/Lookup!$AJ$2)*VLOOKUP($C33,Model!$A$2:$E$22,5,FALSE)*VLOOKUP($C33,Model!$A$2:$V$22,22,FALSE)</f>
        <v>#N/A</v>
      </c>
    </row>
    <row r="34">
      <c r="A34" s="74"/>
      <c r="B34" s="74"/>
      <c r="C34" s="74"/>
      <c r="D34" s="74"/>
      <c r="E34" s="74"/>
      <c r="F34" s="74"/>
      <c r="G34" s="74"/>
      <c r="H34" s="74"/>
      <c r="I34" s="75"/>
      <c r="J34" s="74"/>
      <c r="K34" s="74"/>
      <c r="L34" s="74"/>
      <c r="M34" s="74"/>
      <c r="N34" s="74"/>
      <c r="O34" s="77"/>
      <c r="P34" s="74"/>
      <c r="Q34" s="74"/>
      <c r="R34" s="74"/>
      <c r="S34" s="74"/>
      <c r="T34" s="74"/>
      <c r="U34" s="508">
        <f t="shared" si="2"/>
        <v>0</v>
      </c>
      <c r="V34" s="513">
        <f t="shared" si="1"/>
        <v>0</v>
      </c>
      <c r="W34" s="511"/>
      <c r="X34" s="511"/>
      <c r="Y34" s="511"/>
      <c r="Z34" s="507" t="e">
        <f>VLOOKUP($C34,Model!$A$2:$D$22,2,FALSE)</f>
        <v>#N/A</v>
      </c>
      <c r="AA34" s="508" t="e">
        <f>(VLOOKUP($D34,Lookup!$C$4:$D$36,2,FALSE)/Lookup!$C$2)*VLOOKUP($C34,Model!$A$2:$E$22,5,FALSE)*VLOOKUP($C34,Model!$A$2:$G$22,7,FALSE)</f>
        <v>#N/A</v>
      </c>
      <c r="AB34" s="508" t="e">
        <f>(VLOOKUP($E34,Lookup!$F$4:$G$8,2,FALSE)/Lookup!$F$2)*VLOOKUP($C34,Model!$A$2:$E$22,5,FALSE)*VLOOKUP($C34,Model!$A$2:$H$22,8,FALSE)</f>
        <v>#N/A</v>
      </c>
      <c r="AC34" s="508" t="e">
        <f>(VLOOKUP($F34,Lookup!$H$4:$I$26,2,FALSE)/Lookup!$H$2)*VLOOKUP($C34,Model!$A$2:$E$22,5,FALSE)*VLOOKUP($C34,Model!$A$2:$I$22,9,FALSE)</f>
        <v>#N/A</v>
      </c>
      <c r="AD34" s="508" t="e">
        <f>(VLOOKUP($G34,Lookup!$J$4:$K$34,2,FALSE)/Lookup!$J$2)*VLOOKUP($C34,Model!$A$2:$E$22,5,FALSE)*VLOOKUP($C34,Model!$A$2:$J$22,10,FALSE)</f>
        <v>#N/A</v>
      </c>
      <c r="AE34" s="508" t="e">
        <f>(VLOOKUP($H34,Lookup!$L$4:$M$15,2,FALSE)/Lookup!$L$2)*VLOOKUP($C34,Model!$A$2:$E$22,5,FALSE)*VLOOKUP($C34,Model!$A$2:$K$22,11,FALSE)</f>
        <v>#N/A</v>
      </c>
      <c r="AF34" s="508" t="e">
        <f>_xlfn.SWITCH(VLOOKUP($C34,Model!$A$2:$F$22,6,FALSE),8,(VLOOKUP($I34,Lookup!$N$17:$O$24,2,FALSE)/Lookup!$L$2)*VLOOKUP($C34,Model!$A$2:$E$22,5,FALSE)*VLOOKUP($C34,Model!$A$2:$K$22,11,FALSE),(VLOOKUP($I34,Lookup!$N$4:$O$15,2,FALSE)/Lookup!$L$2)*VLOOKUP($C34,Model!$A$2:$E$22,5,FALSE)*VLOOKUP($C34,Model!$A$2:$K$22,11,FALSE))</f>
        <v>#NAME?</v>
      </c>
      <c r="AG34" s="508" t="e">
        <f>(VLOOKUP($J34,Lookup!$P$4:$Q$15,2,FALSE)/Lookup!$P$2)*VLOOKUP($C34,Model!$A$2:$E$22,5,FALSE)*VLOOKUP($C34,Model!$A$2:$L$22,12,FALSE)</f>
        <v>#N/A</v>
      </c>
      <c r="AH34" s="508" t="e">
        <f>_xlfn.SWITCH(VLOOKUP($C34,Model!$A$2:$F$22,6,FALSE),8,(VLOOKUP($K34,Lookup!$R$15:$S$23,2,FALSE)/Lookup!$R$2)*VLOOKUP($C34,Model!$A$2:$E$22,5,FALSE)*VLOOKUP($C34,Model!$A$2:$M$22,13,FALSE),(VLOOKUP($K34,Lookup!$R$4:$S$12,2,FALSE)/Lookup!$R$2)*VLOOKUP($C34,Model!$A$2:$E$22,5,FALSE)*VLOOKUP($C34,Model!$A$2:$M$22,13,FALSE))</f>
        <v>#NAME?</v>
      </c>
      <c r="AI34" s="508" t="e">
        <f>(VLOOKUP($L34,Lookup!$V$4:$W$12,2,FALSE)/Lookup!$V$2)*VLOOKUP($C34,Model!$A$2:$E$22,5,FALSE)*VLOOKUP($C34,Model!$A$2:$N$22,14,FALSE)</f>
        <v>#N/A</v>
      </c>
      <c r="AJ34" s="508" t="e">
        <f>(VLOOKUP($M34,Lookup!$X$4:$Y$10,2,FALSE)/Lookup!$X$2)*VLOOKUP($C34,Model!$A$2:$E$22,5,FALSE)*VLOOKUP($C34,Model!$A$2:$O$22,15,FALSE)</f>
        <v>#N/A</v>
      </c>
      <c r="AK34" s="508" t="e">
        <f>(VLOOKUP($N34,Lookup!$Z$4:$AA$13,2,FALSE)/Lookup!$Z$2)*VLOOKUP($C34,Model!$A$2:$E$22,5,FALSE)*VLOOKUP($C34,Model!$A$2:$P$22,16,FALSE)</f>
        <v>#N/A</v>
      </c>
      <c r="AL34" s="508" t="e">
        <f>(VLOOKUP($O34,Lookup!$AB$4:$AC$13,2,FALSE)/Lookup!$AB$2)*VLOOKUP($C34,Model!$A$2:$E$22,5,FALSE)*VLOOKUP($C34,Model!$A$2:$Q$22,17,FALSE)</f>
        <v>#N/A</v>
      </c>
      <c r="AM34" s="508" t="e">
        <f>(VLOOKUP($P34,Lookup!$T$4:$U$8,2,FALSE)/Lookup!$T$2)*VLOOKUP($C34,Model!$A$2:$E$22,5,FALSE)*VLOOKUP($C34,Model!$A$2:$R$22,18,FALSE)</f>
        <v>#N/A</v>
      </c>
      <c r="AN34" s="508" t="e">
        <f>(VLOOKUP($Q34,Lookup!$AD$4:$AE$13,2,FALSE)/Lookup!$AD$2)*VLOOKUP($C34,Model!$A$2:$E$22,5,FALSE)*VLOOKUP($C34,Model!$A$2:$S$22,19,FALSE)</f>
        <v>#N/A</v>
      </c>
      <c r="AO34" s="508" t="e">
        <f>(VLOOKUP($R34,Lookup!$AF$4:$AG$8,2,FALSE)/Lookup!$AF$2)*VLOOKUP($C34,Model!$A$2:$E$22,5,FALSE)*VLOOKUP($C34,Model!$A$2:$T$22,20,FALSE)</f>
        <v>#N/A</v>
      </c>
      <c r="AP34" s="508" t="e">
        <f>(VLOOKUP($S34,Lookup!$AH$4:$AI$9,2,FALSE)/Lookup!$AH$2)*VLOOKUP($C34,Model!$A$2:$E$22,5,FALSE)*VLOOKUP($C34,Model!$A$2:$U$22,21,FALSE)</f>
        <v>#N/A</v>
      </c>
      <c r="AQ34" s="508" t="e">
        <f>(VLOOKUP($T34,Lookup!$AJ$4:$AK$12,2,FALSE)/Lookup!$AJ$2)*VLOOKUP($C34,Model!$A$2:$E$22,5,FALSE)*VLOOKUP($C34,Model!$A$2:$V$22,22,FALSE)</f>
        <v>#N/A</v>
      </c>
    </row>
    <row r="35">
      <c r="A35" s="74"/>
      <c r="B35" s="74"/>
      <c r="C35" s="74"/>
      <c r="D35" s="74"/>
      <c r="E35" s="74"/>
      <c r="F35" s="74"/>
      <c r="G35" s="74"/>
      <c r="H35" s="74"/>
      <c r="I35" s="75"/>
      <c r="J35" s="74"/>
      <c r="K35" s="74"/>
      <c r="L35" s="74"/>
      <c r="M35" s="74"/>
      <c r="N35" s="74"/>
      <c r="O35" s="77"/>
      <c r="P35" s="74"/>
      <c r="Q35" s="74"/>
      <c r="R35" s="74"/>
      <c r="S35" s="74"/>
      <c r="T35" s="74"/>
      <c r="U35" s="508">
        <f t="shared" si="2"/>
        <v>0</v>
      </c>
      <c r="V35" s="513">
        <f t="shared" si="1"/>
        <v>0</v>
      </c>
      <c r="W35" s="511"/>
      <c r="X35" s="511"/>
      <c r="Y35" s="511"/>
      <c r="Z35" s="507" t="e">
        <f>VLOOKUP($C35,Model!$A$2:$D$22,2,FALSE)</f>
        <v>#N/A</v>
      </c>
      <c r="AA35" s="508" t="e">
        <f>(VLOOKUP($D35,Lookup!$C$4:$D$36,2,FALSE)/Lookup!$C$2)*VLOOKUP($C35,Model!$A$2:$E$22,5,FALSE)*VLOOKUP($C35,Model!$A$2:$G$22,7,FALSE)</f>
        <v>#N/A</v>
      </c>
      <c r="AB35" s="508" t="e">
        <f>(VLOOKUP($E35,Lookup!$F$4:$G$8,2,FALSE)/Lookup!$F$2)*VLOOKUP($C35,Model!$A$2:$E$22,5,FALSE)*VLOOKUP($C35,Model!$A$2:$H$22,8,FALSE)</f>
        <v>#N/A</v>
      </c>
      <c r="AC35" s="508" t="e">
        <f>(VLOOKUP($F35,Lookup!$H$4:$I$26,2,FALSE)/Lookup!$H$2)*VLOOKUP($C35,Model!$A$2:$E$22,5,FALSE)*VLOOKUP($C35,Model!$A$2:$I$22,9,FALSE)</f>
        <v>#N/A</v>
      </c>
      <c r="AD35" s="508" t="e">
        <f>(VLOOKUP($G35,Lookup!$J$4:$K$34,2,FALSE)/Lookup!$J$2)*VLOOKUP($C35,Model!$A$2:$E$22,5,FALSE)*VLOOKUP($C35,Model!$A$2:$J$22,10,FALSE)</f>
        <v>#N/A</v>
      </c>
      <c r="AE35" s="508" t="e">
        <f>(VLOOKUP($H35,Lookup!$L$4:$M$15,2,FALSE)/Lookup!$L$2)*VLOOKUP($C35,Model!$A$2:$E$22,5,FALSE)*VLOOKUP($C35,Model!$A$2:$K$22,11,FALSE)</f>
        <v>#N/A</v>
      </c>
      <c r="AF35" s="508" t="e">
        <f>_xlfn.SWITCH(VLOOKUP($C35,Model!$A$2:$F$22,6,FALSE),8,(VLOOKUP($I35,Lookup!$N$17:$O$24,2,FALSE)/Lookup!$L$2)*VLOOKUP($C35,Model!$A$2:$E$22,5,FALSE)*VLOOKUP($C35,Model!$A$2:$K$22,11,FALSE),(VLOOKUP($I35,Lookup!$N$4:$O$15,2,FALSE)/Lookup!$L$2)*VLOOKUP($C35,Model!$A$2:$E$22,5,FALSE)*VLOOKUP($C35,Model!$A$2:$K$22,11,FALSE))</f>
        <v>#NAME?</v>
      </c>
      <c r="AG35" s="508" t="e">
        <f>(VLOOKUP($J35,Lookup!$P$4:$Q$15,2,FALSE)/Lookup!$P$2)*VLOOKUP($C35,Model!$A$2:$E$22,5,FALSE)*VLOOKUP($C35,Model!$A$2:$L$22,12,FALSE)</f>
        <v>#N/A</v>
      </c>
      <c r="AH35" s="508" t="e">
        <f>_xlfn.SWITCH(VLOOKUP($C35,Model!$A$2:$F$22,6,FALSE),8,(VLOOKUP($K35,Lookup!$R$15:$S$23,2,FALSE)/Lookup!$R$2)*VLOOKUP($C35,Model!$A$2:$E$22,5,FALSE)*VLOOKUP($C35,Model!$A$2:$M$22,13,FALSE),(VLOOKUP($K35,Lookup!$R$4:$S$12,2,FALSE)/Lookup!$R$2)*VLOOKUP($C35,Model!$A$2:$E$22,5,FALSE)*VLOOKUP($C35,Model!$A$2:$M$22,13,FALSE))</f>
        <v>#NAME?</v>
      </c>
      <c r="AI35" s="508" t="e">
        <f>(VLOOKUP($L35,Lookup!$V$4:$W$12,2,FALSE)/Lookup!$V$2)*VLOOKUP($C35,Model!$A$2:$E$22,5,FALSE)*VLOOKUP($C35,Model!$A$2:$N$22,14,FALSE)</f>
        <v>#N/A</v>
      </c>
      <c r="AJ35" s="508" t="e">
        <f>(VLOOKUP($M35,Lookup!$X$4:$Y$10,2,FALSE)/Lookup!$X$2)*VLOOKUP($C35,Model!$A$2:$E$22,5,FALSE)*VLOOKUP($C35,Model!$A$2:$O$22,15,FALSE)</f>
        <v>#N/A</v>
      </c>
      <c r="AK35" s="508" t="e">
        <f>(VLOOKUP($N35,Lookup!$Z$4:$AA$13,2,FALSE)/Lookup!$Z$2)*VLOOKUP($C35,Model!$A$2:$E$22,5,FALSE)*VLOOKUP($C35,Model!$A$2:$P$22,16,FALSE)</f>
        <v>#N/A</v>
      </c>
      <c r="AL35" s="508" t="e">
        <f>(VLOOKUP($O35,Lookup!$AB$4:$AC$13,2,FALSE)/Lookup!$AB$2)*VLOOKUP($C35,Model!$A$2:$E$22,5,FALSE)*VLOOKUP($C35,Model!$A$2:$Q$22,17,FALSE)</f>
        <v>#N/A</v>
      </c>
      <c r="AM35" s="508" t="e">
        <f>(VLOOKUP($P35,Lookup!$T$4:$U$8,2,FALSE)/Lookup!$T$2)*VLOOKUP($C35,Model!$A$2:$E$22,5,FALSE)*VLOOKUP($C35,Model!$A$2:$R$22,18,FALSE)</f>
        <v>#N/A</v>
      </c>
      <c r="AN35" s="508" t="e">
        <f>(VLOOKUP($Q35,Lookup!$AD$4:$AE$13,2,FALSE)/Lookup!$AD$2)*VLOOKUP($C35,Model!$A$2:$E$22,5,FALSE)*VLOOKUP($C35,Model!$A$2:$S$22,19,FALSE)</f>
        <v>#N/A</v>
      </c>
      <c r="AO35" s="508" t="e">
        <f>(VLOOKUP($R35,Lookup!$AF$4:$AG$8,2,FALSE)/Lookup!$AF$2)*VLOOKUP($C35,Model!$A$2:$E$22,5,FALSE)*VLOOKUP($C35,Model!$A$2:$T$22,20,FALSE)</f>
        <v>#N/A</v>
      </c>
      <c r="AP35" s="508" t="e">
        <f>(VLOOKUP($S35,Lookup!$AH$4:$AI$9,2,FALSE)/Lookup!$AH$2)*VLOOKUP($C35,Model!$A$2:$E$22,5,FALSE)*VLOOKUP($C35,Model!$A$2:$U$22,21,FALSE)</f>
        <v>#N/A</v>
      </c>
      <c r="AQ35" s="508" t="e">
        <f>(VLOOKUP($T35,Lookup!$AJ$4:$AK$12,2,FALSE)/Lookup!$AJ$2)*VLOOKUP($C35,Model!$A$2:$E$22,5,FALSE)*VLOOKUP($C35,Model!$A$2:$V$22,22,FALSE)</f>
        <v>#N/A</v>
      </c>
    </row>
    <row r="36">
      <c r="A36" s="74"/>
      <c r="B36" s="74"/>
      <c r="C36" s="74"/>
      <c r="D36" s="74"/>
      <c r="E36" s="74"/>
      <c r="F36" s="74"/>
      <c r="G36" s="74"/>
      <c r="H36" s="74"/>
      <c r="I36" s="75"/>
      <c r="J36" s="74"/>
      <c r="K36" s="74"/>
      <c r="L36" s="74"/>
      <c r="M36" s="74"/>
      <c r="N36" s="74"/>
      <c r="O36" s="77"/>
      <c r="P36" s="74"/>
      <c r="Q36" s="74"/>
      <c r="R36" s="74"/>
      <c r="S36" s="74"/>
      <c r="T36" s="74"/>
      <c r="U36" s="508">
        <f t="shared" si="2"/>
        <v>0</v>
      </c>
      <c r="V36" s="513">
        <f t="shared" si="1"/>
        <v>0</v>
      </c>
      <c r="W36" s="511"/>
      <c r="X36" s="511"/>
      <c r="Y36" s="511"/>
      <c r="Z36" s="507" t="e">
        <f>VLOOKUP($C36,Model!$A$2:$D$22,2,FALSE)</f>
        <v>#N/A</v>
      </c>
      <c r="AA36" s="508" t="e">
        <f>(VLOOKUP($D36,Lookup!$C$4:$D$36,2,FALSE)/Lookup!$C$2)*VLOOKUP($C36,Model!$A$2:$E$22,5,FALSE)*VLOOKUP($C36,Model!$A$2:$G$22,7,FALSE)</f>
        <v>#N/A</v>
      </c>
      <c r="AB36" s="508" t="e">
        <f>(VLOOKUP($E36,Lookup!$F$4:$G$8,2,FALSE)/Lookup!$F$2)*VLOOKUP($C36,Model!$A$2:$E$22,5,FALSE)*VLOOKUP($C36,Model!$A$2:$H$22,8,FALSE)</f>
        <v>#N/A</v>
      </c>
      <c r="AC36" s="508" t="e">
        <f>(VLOOKUP($F36,Lookup!$H$4:$I$26,2,FALSE)/Lookup!$H$2)*VLOOKUP($C36,Model!$A$2:$E$22,5,FALSE)*VLOOKUP($C36,Model!$A$2:$I$22,9,FALSE)</f>
        <v>#N/A</v>
      </c>
      <c r="AD36" s="508" t="e">
        <f>(VLOOKUP($G36,Lookup!$J$4:$K$34,2,FALSE)/Lookup!$J$2)*VLOOKUP($C36,Model!$A$2:$E$22,5,FALSE)*VLOOKUP($C36,Model!$A$2:$J$22,10,FALSE)</f>
        <v>#N/A</v>
      </c>
      <c r="AE36" s="508" t="e">
        <f>(VLOOKUP($H36,Lookup!$L$4:$M$15,2,FALSE)/Lookup!$L$2)*VLOOKUP($C36,Model!$A$2:$E$22,5,FALSE)*VLOOKUP($C36,Model!$A$2:$K$22,11,FALSE)</f>
        <v>#N/A</v>
      </c>
      <c r="AF36" s="508" t="e">
        <f>_xlfn.SWITCH(VLOOKUP($C36,Model!$A$2:$F$22,6,FALSE),8,(VLOOKUP($I36,Lookup!$N$17:$O$24,2,FALSE)/Lookup!$L$2)*VLOOKUP($C36,Model!$A$2:$E$22,5,FALSE)*VLOOKUP($C36,Model!$A$2:$K$22,11,FALSE),(VLOOKUP($I36,Lookup!$N$4:$O$15,2,FALSE)/Lookup!$L$2)*VLOOKUP($C36,Model!$A$2:$E$22,5,FALSE)*VLOOKUP($C36,Model!$A$2:$K$22,11,FALSE))</f>
        <v>#NAME?</v>
      </c>
      <c r="AG36" s="508" t="e">
        <f>(VLOOKUP($J36,Lookup!$P$4:$Q$15,2,FALSE)/Lookup!$P$2)*VLOOKUP($C36,Model!$A$2:$E$22,5,FALSE)*VLOOKUP($C36,Model!$A$2:$L$22,12,FALSE)</f>
        <v>#N/A</v>
      </c>
      <c r="AH36" s="508" t="e">
        <f>_xlfn.SWITCH(VLOOKUP($C36,Model!$A$2:$F$22,6,FALSE),8,(VLOOKUP($K36,Lookup!$R$15:$S$23,2,FALSE)/Lookup!$R$2)*VLOOKUP($C36,Model!$A$2:$E$22,5,FALSE)*VLOOKUP($C36,Model!$A$2:$M$22,13,FALSE),(VLOOKUP($K36,Lookup!$R$4:$S$12,2,FALSE)/Lookup!$R$2)*VLOOKUP($C36,Model!$A$2:$E$22,5,FALSE)*VLOOKUP($C36,Model!$A$2:$M$22,13,FALSE))</f>
        <v>#NAME?</v>
      </c>
      <c r="AI36" s="508" t="e">
        <f>(VLOOKUP($L36,Lookup!$V$4:$W$12,2,FALSE)/Lookup!$V$2)*VLOOKUP($C36,Model!$A$2:$E$22,5,FALSE)*VLOOKUP($C36,Model!$A$2:$N$22,14,FALSE)</f>
        <v>#N/A</v>
      </c>
      <c r="AJ36" s="508" t="e">
        <f>(VLOOKUP($M36,Lookup!$X$4:$Y$10,2,FALSE)/Lookup!$X$2)*VLOOKUP($C36,Model!$A$2:$E$22,5,FALSE)*VLOOKUP($C36,Model!$A$2:$O$22,15,FALSE)</f>
        <v>#N/A</v>
      </c>
      <c r="AK36" s="508" t="e">
        <f>(VLOOKUP($N36,Lookup!$Z$4:$AA$13,2,FALSE)/Lookup!$Z$2)*VLOOKUP($C36,Model!$A$2:$E$22,5,FALSE)*VLOOKUP($C36,Model!$A$2:$P$22,16,FALSE)</f>
        <v>#N/A</v>
      </c>
      <c r="AL36" s="508" t="e">
        <f>(VLOOKUP($O36,Lookup!$AB$4:$AC$13,2,FALSE)/Lookup!$AB$2)*VLOOKUP($C36,Model!$A$2:$E$22,5,FALSE)*VLOOKUP($C36,Model!$A$2:$Q$22,17,FALSE)</f>
        <v>#N/A</v>
      </c>
      <c r="AM36" s="508" t="e">
        <f>(VLOOKUP($P36,Lookup!$T$4:$U$8,2,FALSE)/Lookup!$T$2)*VLOOKUP($C36,Model!$A$2:$E$22,5,FALSE)*VLOOKUP($C36,Model!$A$2:$R$22,18,FALSE)</f>
        <v>#N/A</v>
      </c>
      <c r="AN36" s="508" t="e">
        <f>(VLOOKUP($Q36,Lookup!$AD$4:$AE$13,2,FALSE)/Lookup!$AD$2)*VLOOKUP($C36,Model!$A$2:$E$22,5,FALSE)*VLOOKUP($C36,Model!$A$2:$S$22,19,FALSE)</f>
        <v>#N/A</v>
      </c>
      <c r="AO36" s="508" t="e">
        <f>(VLOOKUP($R36,Lookup!$AF$4:$AG$8,2,FALSE)/Lookup!$AF$2)*VLOOKUP($C36,Model!$A$2:$E$22,5,FALSE)*VLOOKUP($C36,Model!$A$2:$T$22,20,FALSE)</f>
        <v>#N/A</v>
      </c>
      <c r="AP36" s="508" t="e">
        <f>(VLOOKUP($S36,Lookup!$AH$4:$AI$9,2,FALSE)/Lookup!$AH$2)*VLOOKUP($C36,Model!$A$2:$E$22,5,FALSE)*VLOOKUP($C36,Model!$A$2:$U$22,21,FALSE)</f>
        <v>#N/A</v>
      </c>
      <c r="AQ36" s="508" t="e">
        <f>(VLOOKUP($T36,Lookup!$AJ$4:$AK$12,2,FALSE)/Lookup!$AJ$2)*VLOOKUP($C36,Model!$A$2:$E$22,5,FALSE)*VLOOKUP($C36,Model!$A$2:$V$22,22,FALSE)</f>
        <v>#N/A</v>
      </c>
    </row>
    <row r="37">
      <c r="A37" s="74"/>
      <c r="B37" s="74"/>
      <c r="C37" s="74"/>
      <c r="D37" s="74"/>
      <c r="E37" s="74"/>
      <c r="F37" s="74"/>
      <c r="G37" s="74"/>
      <c r="H37" s="74"/>
      <c r="I37" s="75"/>
      <c r="J37" s="74"/>
      <c r="K37" s="74"/>
      <c r="L37" s="74"/>
      <c r="M37" s="74"/>
      <c r="N37" s="74"/>
      <c r="O37" s="77"/>
      <c r="P37" s="74"/>
      <c r="Q37" s="74"/>
      <c r="R37" s="74"/>
      <c r="S37" s="74"/>
      <c r="T37" s="74"/>
      <c r="U37" s="508">
        <f t="shared" si="2"/>
        <v>0</v>
      </c>
      <c r="V37" s="513">
        <f t="shared" si="1"/>
        <v>0</v>
      </c>
      <c r="W37" s="511"/>
      <c r="X37" s="511"/>
      <c r="Y37" s="511"/>
      <c r="Z37" s="507" t="e">
        <f>VLOOKUP($C37,Model!$A$2:$D$22,2,FALSE)</f>
        <v>#N/A</v>
      </c>
      <c r="AA37" s="508" t="e">
        <f>(VLOOKUP($D37,Lookup!$C$4:$D$36,2,FALSE)/Lookup!$C$2)*VLOOKUP($C37,Model!$A$2:$E$22,5,FALSE)*VLOOKUP($C37,Model!$A$2:$G$22,7,FALSE)</f>
        <v>#N/A</v>
      </c>
      <c r="AB37" s="508" t="e">
        <f>(VLOOKUP($E37,Lookup!$F$4:$G$8,2,FALSE)/Lookup!$F$2)*VLOOKUP($C37,Model!$A$2:$E$22,5,FALSE)*VLOOKUP($C37,Model!$A$2:$H$22,8,FALSE)</f>
        <v>#N/A</v>
      </c>
      <c r="AC37" s="508" t="e">
        <f>(VLOOKUP($F37,Lookup!$H$4:$I$26,2,FALSE)/Lookup!$H$2)*VLOOKUP($C37,Model!$A$2:$E$22,5,FALSE)*VLOOKUP($C37,Model!$A$2:$I$22,9,FALSE)</f>
        <v>#N/A</v>
      </c>
      <c r="AD37" s="508" t="e">
        <f>(VLOOKUP($G37,Lookup!$J$4:$K$34,2,FALSE)/Lookup!$J$2)*VLOOKUP($C37,Model!$A$2:$E$22,5,FALSE)*VLOOKUP($C37,Model!$A$2:$J$22,10,FALSE)</f>
        <v>#N/A</v>
      </c>
      <c r="AE37" s="508" t="e">
        <f>(VLOOKUP($H37,Lookup!$L$4:$M$15,2,FALSE)/Lookup!$L$2)*VLOOKUP($C37,Model!$A$2:$E$22,5,FALSE)*VLOOKUP($C37,Model!$A$2:$K$22,11,FALSE)</f>
        <v>#N/A</v>
      </c>
      <c r="AF37" s="508" t="e">
        <f>_xlfn.SWITCH(VLOOKUP($C37,Model!$A$2:$F$22,6,FALSE),8,(VLOOKUP($I37,Lookup!$N$17:$O$24,2,FALSE)/Lookup!$L$2)*VLOOKUP($C37,Model!$A$2:$E$22,5,FALSE)*VLOOKUP($C37,Model!$A$2:$K$22,11,FALSE),(VLOOKUP($I37,Lookup!$N$4:$O$15,2,FALSE)/Lookup!$L$2)*VLOOKUP($C37,Model!$A$2:$E$22,5,FALSE)*VLOOKUP($C37,Model!$A$2:$K$22,11,FALSE))</f>
        <v>#NAME?</v>
      </c>
      <c r="AG37" s="508" t="e">
        <f>(VLOOKUP($J37,Lookup!$P$4:$Q$15,2,FALSE)/Lookup!$P$2)*VLOOKUP($C37,Model!$A$2:$E$22,5,FALSE)*VLOOKUP($C37,Model!$A$2:$L$22,12,FALSE)</f>
        <v>#N/A</v>
      </c>
      <c r="AH37" s="508" t="e">
        <f>_xlfn.SWITCH(VLOOKUP($C37,Model!$A$2:$F$22,6,FALSE),8,(VLOOKUP($K37,Lookup!$R$15:$S$23,2,FALSE)/Lookup!$R$2)*VLOOKUP($C37,Model!$A$2:$E$22,5,FALSE)*VLOOKUP($C37,Model!$A$2:$M$22,13,FALSE),(VLOOKUP($K37,Lookup!$R$4:$S$12,2,FALSE)/Lookup!$R$2)*VLOOKUP($C37,Model!$A$2:$E$22,5,FALSE)*VLOOKUP($C37,Model!$A$2:$M$22,13,FALSE))</f>
        <v>#NAME?</v>
      </c>
      <c r="AI37" s="508" t="e">
        <f>(VLOOKUP($L37,Lookup!$V$4:$W$12,2,FALSE)/Lookup!$V$2)*VLOOKUP($C37,Model!$A$2:$E$22,5,FALSE)*VLOOKUP($C37,Model!$A$2:$N$22,14,FALSE)</f>
        <v>#N/A</v>
      </c>
      <c r="AJ37" s="508" t="e">
        <f>(VLOOKUP($M37,Lookup!$X$4:$Y$10,2,FALSE)/Lookup!$X$2)*VLOOKUP($C37,Model!$A$2:$E$22,5,FALSE)*VLOOKUP($C37,Model!$A$2:$O$22,15,FALSE)</f>
        <v>#N/A</v>
      </c>
      <c r="AK37" s="508" t="e">
        <f>(VLOOKUP($N37,Lookup!$Z$4:$AA$13,2,FALSE)/Lookup!$Z$2)*VLOOKUP($C37,Model!$A$2:$E$22,5,FALSE)*VLOOKUP($C37,Model!$A$2:$P$22,16,FALSE)</f>
        <v>#N/A</v>
      </c>
      <c r="AL37" s="508" t="e">
        <f>(VLOOKUP($O37,Lookup!$AB$4:$AC$13,2,FALSE)/Lookup!$AB$2)*VLOOKUP($C37,Model!$A$2:$E$22,5,FALSE)*VLOOKUP($C37,Model!$A$2:$Q$22,17,FALSE)</f>
        <v>#N/A</v>
      </c>
      <c r="AM37" s="508" t="e">
        <f>(VLOOKUP($P37,Lookup!$T$4:$U$8,2,FALSE)/Lookup!$T$2)*VLOOKUP($C37,Model!$A$2:$E$22,5,FALSE)*VLOOKUP($C37,Model!$A$2:$R$22,18,FALSE)</f>
        <v>#N/A</v>
      </c>
      <c r="AN37" s="508" t="e">
        <f>(VLOOKUP($Q37,Lookup!$AD$4:$AE$13,2,FALSE)/Lookup!$AD$2)*VLOOKUP($C37,Model!$A$2:$E$22,5,FALSE)*VLOOKUP($C37,Model!$A$2:$S$22,19,FALSE)</f>
        <v>#N/A</v>
      </c>
      <c r="AO37" s="508" t="e">
        <f>(VLOOKUP($R37,Lookup!$AF$4:$AG$8,2,FALSE)/Lookup!$AF$2)*VLOOKUP($C37,Model!$A$2:$E$22,5,FALSE)*VLOOKUP($C37,Model!$A$2:$T$22,20,FALSE)</f>
        <v>#N/A</v>
      </c>
      <c r="AP37" s="508" t="e">
        <f>(VLOOKUP($S37,Lookup!$AH$4:$AI$9,2,FALSE)/Lookup!$AH$2)*VLOOKUP($C37,Model!$A$2:$E$22,5,FALSE)*VLOOKUP($C37,Model!$A$2:$U$22,21,FALSE)</f>
        <v>#N/A</v>
      </c>
      <c r="AQ37" s="508" t="e">
        <f>(VLOOKUP($T37,Lookup!$AJ$4:$AK$12,2,FALSE)/Lookup!$AJ$2)*VLOOKUP($C37,Model!$A$2:$E$22,5,FALSE)*VLOOKUP($C37,Model!$A$2:$V$22,22,FALSE)</f>
        <v>#N/A</v>
      </c>
    </row>
    <row r="38">
      <c r="A38" s="74"/>
      <c r="B38" s="74"/>
      <c r="C38" s="74"/>
      <c r="D38" s="74"/>
      <c r="E38" s="74"/>
      <c r="F38" s="74"/>
      <c r="G38" s="74"/>
      <c r="H38" s="74"/>
      <c r="I38" s="75"/>
      <c r="J38" s="74"/>
      <c r="K38" s="74"/>
      <c r="L38" s="74"/>
      <c r="M38" s="74"/>
      <c r="N38" s="74"/>
      <c r="O38" s="77"/>
      <c r="P38" s="74"/>
      <c r="Q38" s="74"/>
      <c r="R38" s="74"/>
      <c r="S38" s="74"/>
      <c r="T38" s="74"/>
      <c r="U38" s="508">
        <f t="shared" si="2"/>
        <v>0</v>
      </c>
      <c r="V38" s="513">
        <f t="shared" si="1"/>
        <v>0</v>
      </c>
      <c r="W38" s="511"/>
      <c r="X38" s="511"/>
      <c r="Y38" s="511"/>
      <c r="Z38" s="507" t="e">
        <f>VLOOKUP($C38,Model!$A$2:$D$22,2,FALSE)</f>
        <v>#N/A</v>
      </c>
      <c r="AA38" s="508" t="e">
        <f>(VLOOKUP($D38,Lookup!$C$4:$D$36,2,FALSE)/Lookup!$C$2)*VLOOKUP($C38,Model!$A$2:$E$22,5,FALSE)*VLOOKUP($C38,Model!$A$2:$G$22,7,FALSE)</f>
        <v>#N/A</v>
      </c>
      <c r="AB38" s="508" t="e">
        <f>(VLOOKUP($E38,Lookup!$F$4:$G$8,2,FALSE)/Lookup!$F$2)*VLOOKUP($C38,Model!$A$2:$E$22,5,FALSE)*VLOOKUP($C38,Model!$A$2:$H$22,8,FALSE)</f>
        <v>#N/A</v>
      </c>
      <c r="AC38" s="508" t="e">
        <f>(VLOOKUP($F38,Lookup!$H$4:$I$26,2,FALSE)/Lookup!$H$2)*VLOOKUP($C38,Model!$A$2:$E$22,5,FALSE)*VLOOKUP($C38,Model!$A$2:$I$22,9,FALSE)</f>
        <v>#N/A</v>
      </c>
      <c r="AD38" s="508" t="e">
        <f>(VLOOKUP($G38,Lookup!$J$4:$K$34,2,FALSE)/Lookup!$J$2)*VLOOKUP($C38,Model!$A$2:$E$22,5,FALSE)*VLOOKUP($C38,Model!$A$2:$J$22,10,FALSE)</f>
        <v>#N/A</v>
      </c>
      <c r="AE38" s="508" t="e">
        <f>(VLOOKUP($H38,Lookup!$L$4:$M$15,2,FALSE)/Lookup!$L$2)*VLOOKUP($C38,Model!$A$2:$E$22,5,FALSE)*VLOOKUP($C38,Model!$A$2:$K$22,11,FALSE)</f>
        <v>#N/A</v>
      </c>
      <c r="AF38" s="508" t="e">
        <f>_xlfn.SWITCH(VLOOKUP($C38,Model!$A$2:$F$22,6,FALSE),8,(VLOOKUP($I38,Lookup!$N$17:$O$24,2,FALSE)/Lookup!$L$2)*VLOOKUP($C38,Model!$A$2:$E$22,5,FALSE)*VLOOKUP($C38,Model!$A$2:$K$22,11,FALSE),(VLOOKUP($I38,Lookup!$N$4:$O$15,2,FALSE)/Lookup!$L$2)*VLOOKUP($C38,Model!$A$2:$E$22,5,FALSE)*VLOOKUP($C38,Model!$A$2:$K$22,11,FALSE))</f>
        <v>#NAME?</v>
      </c>
      <c r="AG38" s="508" t="e">
        <f>(VLOOKUP($J38,Lookup!$P$4:$Q$15,2,FALSE)/Lookup!$P$2)*VLOOKUP($C38,Model!$A$2:$E$22,5,FALSE)*VLOOKUP($C38,Model!$A$2:$L$22,12,FALSE)</f>
        <v>#N/A</v>
      </c>
      <c r="AH38" s="508" t="e">
        <f>_xlfn.SWITCH(VLOOKUP($C38,Model!$A$2:$F$22,6,FALSE),8,(VLOOKUP($K38,Lookup!$R$15:$S$23,2,FALSE)/Lookup!$R$2)*VLOOKUP($C38,Model!$A$2:$E$22,5,FALSE)*VLOOKUP($C38,Model!$A$2:$M$22,13,FALSE),(VLOOKUP($K38,Lookup!$R$4:$S$12,2,FALSE)/Lookup!$R$2)*VLOOKUP($C38,Model!$A$2:$E$22,5,FALSE)*VLOOKUP($C38,Model!$A$2:$M$22,13,FALSE))</f>
        <v>#NAME?</v>
      </c>
      <c r="AI38" s="508" t="e">
        <f>(VLOOKUP($L38,Lookup!$V$4:$W$12,2,FALSE)/Lookup!$V$2)*VLOOKUP($C38,Model!$A$2:$E$22,5,FALSE)*VLOOKUP($C38,Model!$A$2:$N$22,14,FALSE)</f>
        <v>#N/A</v>
      </c>
      <c r="AJ38" s="508" t="e">
        <f>(VLOOKUP($M38,Lookup!$X$4:$Y$10,2,FALSE)/Lookup!$X$2)*VLOOKUP($C38,Model!$A$2:$E$22,5,FALSE)*VLOOKUP($C38,Model!$A$2:$O$22,15,FALSE)</f>
        <v>#N/A</v>
      </c>
      <c r="AK38" s="508" t="e">
        <f>(VLOOKUP($N38,Lookup!$Z$4:$AA$13,2,FALSE)/Lookup!$Z$2)*VLOOKUP($C38,Model!$A$2:$E$22,5,FALSE)*VLOOKUP($C38,Model!$A$2:$P$22,16,FALSE)</f>
        <v>#N/A</v>
      </c>
      <c r="AL38" s="508" t="e">
        <f>(VLOOKUP($O38,Lookup!$AB$4:$AC$13,2,FALSE)/Lookup!$AB$2)*VLOOKUP($C38,Model!$A$2:$E$22,5,FALSE)*VLOOKUP($C38,Model!$A$2:$Q$22,17,FALSE)</f>
        <v>#N/A</v>
      </c>
      <c r="AM38" s="508" t="e">
        <f>(VLOOKUP($P38,Lookup!$T$4:$U$8,2,FALSE)/Lookup!$T$2)*VLOOKUP($C38,Model!$A$2:$E$22,5,FALSE)*VLOOKUP($C38,Model!$A$2:$R$22,18,FALSE)</f>
        <v>#N/A</v>
      </c>
      <c r="AN38" s="508" t="e">
        <f>(VLOOKUP($Q38,Lookup!$AD$4:$AE$13,2,FALSE)/Lookup!$AD$2)*VLOOKUP($C38,Model!$A$2:$E$22,5,FALSE)*VLOOKUP($C38,Model!$A$2:$S$22,19,FALSE)</f>
        <v>#N/A</v>
      </c>
      <c r="AO38" s="508" t="e">
        <f>(VLOOKUP($R38,Lookup!$AF$4:$AG$8,2,FALSE)/Lookup!$AF$2)*VLOOKUP($C38,Model!$A$2:$E$22,5,FALSE)*VLOOKUP($C38,Model!$A$2:$T$22,20,FALSE)</f>
        <v>#N/A</v>
      </c>
      <c r="AP38" s="508" t="e">
        <f>(VLOOKUP($S38,Lookup!$AH$4:$AI$9,2,FALSE)/Lookup!$AH$2)*VLOOKUP($C38,Model!$A$2:$E$22,5,FALSE)*VLOOKUP($C38,Model!$A$2:$U$22,21,FALSE)</f>
        <v>#N/A</v>
      </c>
      <c r="AQ38" s="508" t="e">
        <f>(VLOOKUP($T38,Lookup!$AJ$4:$AK$12,2,FALSE)/Lookup!$AJ$2)*VLOOKUP($C38,Model!$A$2:$E$22,5,FALSE)*VLOOKUP($C38,Model!$A$2:$V$22,22,FALSE)</f>
        <v>#N/A</v>
      </c>
    </row>
    <row r="39">
      <c r="A39" s="74"/>
      <c r="B39" s="74"/>
      <c r="C39" s="74"/>
      <c r="D39" s="74"/>
      <c r="E39" s="74"/>
      <c r="F39" s="74"/>
      <c r="G39" s="74"/>
      <c r="H39" s="74"/>
      <c r="I39" s="75"/>
      <c r="J39" s="74"/>
      <c r="K39" s="74"/>
      <c r="L39" s="74"/>
      <c r="M39" s="74"/>
      <c r="N39" s="74"/>
      <c r="O39" s="77"/>
      <c r="P39" s="74"/>
      <c r="Q39" s="74"/>
      <c r="R39" s="74"/>
      <c r="S39" s="74"/>
      <c r="T39" s="74"/>
      <c r="U39" s="508">
        <f t="shared" si="2"/>
        <v>0</v>
      </c>
      <c r="V39" s="513">
        <f t="shared" si="1"/>
        <v>0</v>
      </c>
      <c r="W39" s="511"/>
      <c r="X39" s="511"/>
      <c r="Y39" s="511"/>
      <c r="Z39" s="507" t="e">
        <f>VLOOKUP($C39,Model!$A$2:$D$22,2,FALSE)</f>
        <v>#N/A</v>
      </c>
      <c r="AA39" s="508" t="e">
        <f>(VLOOKUP($D39,Lookup!$C$4:$D$36,2,FALSE)/Lookup!$C$2)*VLOOKUP($C39,Model!$A$2:$E$22,5,FALSE)*VLOOKUP($C39,Model!$A$2:$G$22,7,FALSE)</f>
        <v>#N/A</v>
      </c>
      <c r="AB39" s="508" t="e">
        <f>(VLOOKUP($E39,Lookup!$F$4:$G$8,2,FALSE)/Lookup!$F$2)*VLOOKUP($C39,Model!$A$2:$E$22,5,FALSE)*VLOOKUP($C39,Model!$A$2:$H$22,8,FALSE)</f>
        <v>#N/A</v>
      </c>
      <c r="AC39" s="508" t="e">
        <f>(VLOOKUP($F39,Lookup!$H$4:$I$26,2,FALSE)/Lookup!$H$2)*VLOOKUP($C39,Model!$A$2:$E$22,5,FALSE)*VLOOKUP($C39,Model!$A$2:$I$22,9,FALSE)</f>
        <v>#N/A</v>
      </c>
      <c r="AD39" s="508" t="e">
        <f>(VLOOKUP($G39,Lookup!$J$4:$K$34,2,FALSE)/Lookup!$J$2)*VLOOKUP($C39,Model!$A$2:$E$22,5,FALSE)*VLOOKUP($C39,Model!$A$2:$J$22,10,FALSE)</f>
        <v>#N/A</v>
      </c>
      <c r="AE39" s="508" t="e">
        <f>(VLOOKUP($H39,Lookup!$L$4:$M$15,2,FALSE)/Lookup!$L$2)*VLOOKUP($C39,Model!$A$2:$E$22,5,FALSE)*VLOOKUP($C39,Model!$A$2:$K$22,11,FALSE)</f>
        <v>#N/A</v>
      </c>
      <c r="AF39" s="508" t="e">
        <f>_xlfn.SWITCH(VLOOKUP($C39,Model!$A$2:$F$22,6,FALSE),8,(VLOOKUP($I39,Lookup!$N$17:$O$24,2,FALSE)/Lookup!$L$2)*VLOOKUP($C39,Model!$A$2:$E$22,5,FALSE)*VLOOKUP($C39,Model!$A$2:$K$22,11,FALSE),(VLOOKUP($I39,Lookup!$N$4:$O$15,2,FALSE)/Lookup!$L$2)*VLOOKUP($C39,Model!$A$2:$E$22,5,FALSE)*VLOOKUP($C39,Model!$A$2:$K$22,11,FALSE))</f>
        <v>#NAME?</v>
      </c>
      <c r="AG39" s="508" t="e">
        <f>(VLOOKUP($J39,Lookup!$P$4:$Q$15,2,FALSE)/Lookup!$P$2)*VLOOKUP($C39,Model!$A$2:$E$22,5,FALSE)*VLOOKUP($C39,Model!$A$2:$L$22,12,FALSE)</f>
        <v>#N/A</v>
      </c>
      <c r="AH39" s="508" t="e">
        <f>_xlfn.SWITCH(VLOOKUP($C39,Model!$A$2:$F$22,6,FALSE),8,(VLOOKUP($K39,Lookup!$R$15:$S$23,2,FALSE)/Lookup!$R$2)*VLOOKUP($C39,Model!$A$2:$E$22,5,FALSE)*VLOOKUP($C39,Model!$A$2:$M$22,13,FALSE),(VLOOKUP($K39,Lookup!$R$4:$S$12,2,FALSE)/Lookup!$R$2)*VLOOKUP($C39,Model!$A$2:$E$22,5,FALSE)*VLOOKUP($C39,Model!$A$2:$M$22,13,FALSE))</f>
        <v>#NAME?</v>
      </c>
      <c r="AI39" s="508" t="e">
        <f>(VLOOKUP($L39,Lookup!$V$4:$W$12,2,FALSE)/Lookup!$V$2)*VLOOKUP($C39,Model!$A$2:$E$22,5,FALSE)*VLOOKUP($C39,Model!$A$2:$N$22,14,FALSE)</f>
        <v>#N/A</v>
      </c>
      <c r="AJ39" s="508" t="e">
        <f>(VLOOKUP($M39,Lookup!$X$4:$Y$10,2,FALSE)/Lookup!$X$2)*VLOOKUP($C39,Model!$A$2:$E$22,5,FALSE)*VLOOKUP($C39,Model!$A$2:$O$22,15,FALSE)</f>
        <v>#N/A</v>
      </c>
      <c r="AK39" s="508" t="e">
        <f>(VLOOKUP($N39,Lookup!$Z$4:$AA$13,2,FALSE)/Lookup!$Z$2)*VLOOKUP($C39,Model!$A$2:$E$22,5,FALSE)*VLOOKUP($C39,Model!$A$2:$P$22,16,FALSE)</f>
        <v>#N/A</v>
      </c>
      <c r="AL39" s="508" t="e">
        <f>(VLOOKUP($O39,Lookup!$AB$4:$AC$13,2,FALSE)/Lookup!$AB$2)*VLOOKUP($C39,Model!$A$2:$E$22,5,FALSE)*VLOOKUP($C39,Model!$A$2:$Q$22,17,FALSE)</f>
        <v>#N/A</v>
      </c>
      <c r="AM39" s="508" t="e">
        <f>(VLOOKUP($P39,Lookup!$T$4:$U$8,2,FALSE)/Lookup!$T$2)*VLOOKUP($C39,Model!$A$2:$E$22,5,FALSE)*VLOOKUP($C39,Model!$A$2:$R$22,18,FALSE)</f>
        <v>#N/A</v>
      </c>
      <c r="AN39" s="508" t="e">
        <f>(VLOOKUP($Q39,Lookup!$AD$4:$AE$13,2,FALSE)/Lookup!$AD$2)*VLOOKUP($C39,Model!$A$2:$E$22,5,FALSE)*VLOOKUP($C39,Model!$A$2:$S$22,19,FALSE)</f>
        <v>#N/A</v>
      </c>
      <c r="AO39" s="508" t="e">
        <f>(VLOOKUP($R39,Lookup!$AF$4:$AG$8,2,FALSE)/Lookup!$AF$2)*VLOOKUP($C39,Model!$A$2:$E$22,5,FALSE)*VLOOKUP($C39,Model!$A$2:$T$22,20,FALSE)</f>
        <v>#N/A</v>
      </c>
      <c r="AP39" s="508" t="e">
        <f>(VLOOKUP($S39,Lookup!$AH$4:$AI$9,2,FALSE)/Lookup!$AH$2)*VLOOKUP($C39,Model!$A$2:$E$22,5,FALSE)*VLOOKUP($C39,Model!$A$2:$U$22,21,FALSE)</f>
        <v>#N/A</v>
      </c>
      <c r="AQ39" s="508" t="e">
        <f>(VLOOKUP($T39,Lookup!$AJ$4:$AK$12,2,FALSE)/Lookup!$AJ$2)*VLOOKUP($C39,Model!$A$2:$E$22,5,FALSE)*VLOOKUP($C39,Model!$A$2:$V$22,22,FALSE)</f>
        <v>#N/A</v>
      </c>
    </row>
    <row r="40">
      <c r="A40" s="74"/>
      <c r="B40" s="74"/>
      <c r="C40" s="74"/>
      <c r="D40" s="74"/>
      <c r="E40" s="74"/>
      <c r="F40" s="74"/>
      <c r="G40" s="74"/>
      <c r="H40" s="74"/>
      <c r="I40" s="75"/>
      <c r="J40" s="74"/>
      <c r="K40" s="74"/>
      <c r="L40" s="74"/>
      <c r="M40" s="74"/>
      <c r="N40" s="74"/>
      <c r="O40" s="77"/>
      <c r="P40" s="74"/>
      <c r="Q40" s="74"/>
      <c r="R40" s="74"/>
      <c r="S40" s="74"/>
      <c r="T40" s="74"/>
      <c r="U40" s="508">
        <f t="shared" si="2"/>
        <v>0</v>
      </c>
      <c r="V40" s="513">
        <f t="shared" si="1"/>
        <v>0</v>
      </c>
      <c r="W40" s="511"/>
      <c r="X40" s="511"/>
      <c r="Y40" s="511"/>
      <c r="Z40" s="507" t="e">
        <f>VLOOKUP($C40,Model!$A$2:$D$22,2,FALSE)</f>
        <v>#N/A</v>
      </c>
      <c r="AA40" s="508" t="e">
        <f>(VLOOKUP($D40,Lookup!$C$4:$D$36,2,FALSE)/Lookup!$C$2)*VLOOKUP($C40,Model!$A$2:$E$22,5,FALSE)*VLOOKUP($C40,Model!$A$2:$G$22,7,FALSE)</f>
        <v>#N/A</v>
      </c>
      <c r="AB40" s="508" t="e">
        <f>(VLOOKUP($E40,Lookup!$F$4:$G$8,2,FALSE)/Lookup!$F$2)*VLOOKUP($C40,Model!$A$2:$E$22,5,FALSE)*VLOOKUP($C40,Model!$A$2:$H$22,8,FALSE)</f>
        <v>#N/A</v>
      </c>
      <c r="AC40" s="508" t="e">
        <f>(VLOOKUP($F40,Lookup!$H$4:$I$26,2,FALSE)/Lookup!$H$2)*VLOOKUP($C40,Model!$A$2:$E$22,5,FALSE)*VLOOKUP($C40,Model!$A$2:$I$22,9,FALSE)</f>
        <v>#N/A</v>
      </c>
      <c r="AD40" s="508" t="e">
        <f>(VLOOKUP($G40,Lookup!$J$4:$K$34,2,FALSE)/Lookup!$J$2)*VLOOKUP($C40,Model!$A$2:$E$22,5,FALSE)*VLOOKUP($C40,Model!$A$2:$J$22,10,FALSE)</f>
        <v>#N/A</v>
      </c>
      <c r="AE40" s="508" t="e">
        <f>(VLOOKUP($H40,Lookup!$L$4:$M$15,2,FALSE)/Lookup!$L$2)*VLOOKUP($C40,Model!$A$2:$E$22,5,FALSE)*VLOOKUP($C40,Model!$A$2:$K$22,11,FALSE)</f>
        <v>#N/A</v>
      </c>
      <c r="AF40" s="508" t="e">
        <f>_xlfn.SWITCH(VLOOKUP($C40,Model!$A$2:$F$22,6,FALSE),8,(VLOOKUP($I40,Lookup!$N$17:$O$24,2,FALSE)/Lookup!$L$2)*VLOOKUP($C40,Model!$A$2:$E$22,5,FALSE)*VLOOKUP($C40,Model!$A$2:$K$22,11,FALSE),(VLOOKUP($I40,Lookup!$N$4:$O$15,2,FALSE)/Lookup!$L$2)*VLOOKUP($C40,Model!$A$2:$E$22,5,FALSE)*VLOOKUP($C40,Model!$A$2:$K$22,11,FALSE))</f>
        <v>#NAME?</v>
      </c>
      <c r="AG40" s="508" t="e">
        <f>(VLOOKUP($J40,Lookup!$P$4:$Q$15,2,FALSE)/Lookup!$P$2)*VLOOKUP($C40,Model!$A$2:$E$22,5,FALSE)*VLOOKUP($C40,Model!$A$2:$L$22,12,FALSE)</f>
        <v>#N/A</v>
      </c>
      <c r="AH40" s="508" t="e">
        <f>_xlfn.SWITCH(VLOOKUP($C40,Model!$A$2:$F$22,6,FALSE),8,(VLOOKUP($K40,Lookup!$R$15:$S$23,2,FALSE)/Lookup!$R$2)*VLOOKUP($C40,Model!$A$2:$E$22,5,FALSE)*VLOOKUP($C40,Model!$A$2:$M$22,13,FALSE),(VLOOKUP($K40,Lookup!$R$4:$S$12,2,FALSE)/Lookup!$R$2)*VLOOKUP($C40,Model!$A$2:$E$22,5,FALSE)*VLOOKUP($C40,Model!$A$2:$M$22,13,FALSE))</f>
        <v>#NAME?</v>
      </c>
      <c r="AI40" s="508" t="e">
        <f>(VLOOKUP($L40,Lookup!$V$4:$W$12,2,FALSE)/Lookup!$V$2)*VLOOKUP($C40,Model!$A$2:$E$22,5,FALSE)*VLOOKUP($C40,Model!$A$2:$N$22,14,FALSE)</f>
        <v>#N/A</v>
      </c>
      <c r="AJ40" s="508" t="e">
        <f>(VLOOKUP($M40,Lookup!$X$4:$Y$10,2,FALSE)/Lookup!$X$2)*VLOOKUP($C40,Model!$A$2:$E$22,5,FALSE)*VLOOKUP($C40,Model!$A$2:$O$22,15,FALSE)</f>
        <v>#N/A</v>
      </c>
      <c r="AK40" s="508" t="e">
        <f>(VLOOKUP($N40,Lookup!$Z$4:$AA$13,2,FALSE)/Lookup!$Z$2)*VLOOKUP($C40,Model!$A$2:$E$22,5,FALSE)*VLOOKUP($C40,Model!$A$2:$P$22,16,FALSE)</f>
        <v>#N/A</v>
      </c>
      <c r="AL40" s="508" t="e">
        <f>(VLOOKUP($O40,Lookup!$AB$4:$AC$13,2,FALSE)/Lookup!$AB$2)*VLOOKUP($C40,Model!$A$2:$E$22,5,FALSE)*VLOOKUP($C40,Model!$A$2:$Q$22,17,FALSE)</f>
        <v>#N/A</v>
      </c>
      <c r="AM40" s="508" t="e">
        <f>(VLOOKUP($P40,Lookup!$T$4:$U$8,2,FALSE)/Lookup!$T$2)*VLOOKUP($C40,Model!$A$2:$E$22,5,FALSE)*VLOOKUP($C40,Model!$A$2:$R$22,18,FALSE)</f>
        <v>#N/A</v>
      </c>
      <c r="AN40" s="508" t="e">
        <f>(VLOOKUP($Q40,Lookup!$AD$4:$AE$13,2,FALSE)/Lookup!$AD$2)*VLOOKUP($C40,Model!$A$2:$E$22,5,FALSE)*VLOOKUP($C40,Model!$A$2:$S$22,19,FALSE)</f>
        <v>#N/A</v>
      </c>
      <c r="AO40" s="508" t="e">
        <f>(VLOOKUP($R40,Lookup!$AF$4:$AG$8,2,FALSE)/Lookup!$AF$2)*VLOOKUP($C40,Model!$A$2:$E$22,5,FALSE)*VLOOKUP($C40,Model!$A$2:$T$22,20,FALSE)</f>
        <v>#N/A</v>
      </c>
      <c r="AP40" s="508" t="e">
        <f>(VLOOKUP($S40,Lookup!$AH$4:$AI$9,2,FALSE)/Lookup!$AH$2)*VLOOKUP($C40,Model!$A$2:$E$22,5,FALSE)*VLOOKUP($C40,Model!$A$2:$U$22,21,FALSE)</f>
        <v>#N/A</v>
      </c>
      <c r="AQ40" s="508" t="e">
        <f>(VLOOKUP($T40,Lookup!$AJ$4:$AK$12,2,FALSE)/Lookup!$AJ$2)*VLOOKUP($C40,Model!$A$2:$E$22,5,FALSE)*VLOOKUP($C40,Model!$A$2:$V$22,22,FALSE)</f>
        <v>#N/A</v>
      </c>
    </row>
    <row r="41">
      <c r="A41" s="74"/>
      <c r="B41" s="74"/>
      <c r="C41" s="74"/>
      <c r="D41" s="74"/>
      <c r="E41" s="74"/>
      <c r="F41" s="74"/>
      <c r="G41" s="74"/>
      <c r="H41" s="74"/>
      <c r="I41" s="75"/>
      <c r="J41" s="74"/>
      <c r="K41" s="74"/>
      <c r="L41" s="74"/>
      <c r="M41" s="74"/>
      <c r="N41" s="74"/>
      <c r="O41" s="77"/>
      <c r="P41" s="74"/>
      <c r="Q41" s="74"/>
      <c r="R41" s="74"/>
      <c r="S41" s="74"/>
      <c r="T41" s="74"/>
      <c r="U41" s="508">
        <f t="shared" si="2"/>
        <v>0</v>
      </c>
      <c r="V41" s="513">
        <f t="shared" si="1"/>
        <v>0</v>
      </c>
      <c r="W41" s="511"/>
      <c r="X41" s="511"/>
      <c r="Y41" s="511"/>
      <c r="Z41" s="507" t="e">
        <f>VLOOKUP($C41,Model!$A$2:$D$22,2,FALSE)</f>
        <v>#N/A</v>
      </c>
      <c r="AA41" s="508" t="e">
        <f>(VLOOKUP($D41,Lookup!$C$4:$D$36,2,FALSE)/Lookup!$C$2)*VLOOKUP($C41,Model!$A$2:$E$22,5,FALSE)*VLOOKUP($C41,Model!$A$2:$G$22,7,FALSE)</f>
        <v>#N/A</v>
      </c>
      <c r="AB41" s="508" t="e">
        <f>(VLOOKUP($E41,Lookup!$F$4:$G$8,2,FALSE)/Lookup!$F$2)*VLOOKUP($C41,Model!$A$2:$E$22,5,FALSE)*VLOOKUP($C41,Model!$A$2:$H$22,8,FALSE)</f>
        <v>#N/A</v>
      </c>
      <c r="AC41" s="508" t="e">
        <f>(VLOOKUP($F41,Lookup!$H$4:$I$26,2,FALSE)/Lookup!$H$2)*VLOOKUP($C41,Model!$A$2:$E$22,5,FALSE)*VLOOKUP($C41,Model!$A$2:$I$22,9,FALSE)</f>
        <v>#N/A</v>
      </c>
      <c r="AD41" s="508" t="e">
        <f>(VLOOKUP($G41,Lookup!$J$4:$K$34,2,FALSE)/Lookup!$J$2)*VLOOKUP($C41,Model!$A$2:$E$22,5,FALSE)*VLOOKUP($C41,Model!$A$2:$J$22,10,FALSE)</f>
        <v>#N/A</v>
      </c>
      <c r="AE41" s="508" t="e">
        <f>(VLOOKUP($H41,Lookup!$L$4:$M$15,2,FALSE)/Lookup!$L$2)*VLOOKUP($C41,Model!$A$2:$E$22,5,FALSE)*VLOOKUP($C41,Model!$A$2:$K$22,11,FALSE)</f>
        <v>#N/A</v>
      </c>
      <c r="AF41" s="508" t="e">
        <f>_xlfn.SWITCH(VLOOKUP($C41,Model!$A$2:$F$22,6,FALSE),8,(VLOOKUP($I41,Lookup!$N$17:$O$24,2,FALSE)/Lookup!$L$2)*VLOOKUP($C41,Model!$A$2:$E$22,5,FALSE)*VLOOKUP($C41,Model!$A$2:$K$22,11,FALSE),(VLOOKUP($I41,Lookup!$N$4:$O$15,2,FALSE)/Lookup!$L$2)*VLOOKUP($C41,Model!$A$2:$E$22,5,FALSE)*VLOOKUP($C41,Model!$A$2:$K$22,11,FALSE))</f>
        <v>#NAME?</v>
      </c>
      <c r="AG41" s="508" t="e">
        <f>(VLOOKUP($J41,Lookup!$P$4:$Q$15,2,FALSE)/Lookup!$P$2)*VLOOKUP($C41,Model!$A$2:$E$22,5,FALSE)*VLOOKUP($C41,Model!$A$2:$L$22,12,FALSE)</f>
        <v>#N/A</v>
      </c>
      <c r="AH41" s="508" t="e">
        <f>_xlfn.SWITCH(VLOOKUP($C41,Model!$A$2:$F$22,6,FALSE),8,(VLOOKUP($K41,Lookup!$R$15:$S$23,2,FALSE)/Lookup!$R$2)*VLOOKUP($C41,Model!$A$2:$E$22,5,FALSE)*VLOOKUP($C41,Model!$A$2:$M$22,13,FALSE),(VLOOKUP($K41,Lookup!$R$4:$S$12,2,FALSE)/Lookup!$R$2)*VLOOKUP($C41,Model!$A$2:$E$22,5,FALSE)*VLOOKUP($C41,Model!$A$2:$M$22,13,FALSE))</f>
        <v>#NAME?</v>
      </c>
      <c r="AI41" s="508" t="e">
        <f>(VLOOKUP($L41,Lookup!$V$4:$W$12,2,FALSE)/Lookup!$V$2)*VLOOKUP($C41,Model!$A$2:$E$22,5,FALSE)*VLOOKUP($C41,Model!$A$2:$N$22,14,FALSE)</f>
        <v>#N/A</v>
      </c>
      <c r="AJ41" s="508" t="e">
        <f>(VLOOKUP($M41,Lookup!$X$4:$Y$10,2,FALSE)/Lookup!$X$2)*VLOOKUP($C41,Model!$A$2:$E$22,5,FALSE)*VLOOKUP($C41,Model!$A$2:$O$22,15,FALSE)</f>
        <v>#N/A</v>
      </c>
      <c r="AK41" s="508" t="e">
        <f>(VLOOKUP($N41,Lookup!$Z$4:$AA$13,2,FALSE)/Lookup!$Z$2)*VLOOKUP($C41,Model!$A$2:$E$22,5,FALSE)*VLOOKUP($C41,Model!$A$2:$P$22,16,FALSE)</f>
        <v>#N/A</v>
      </c>
      <c r="AL41" s="508" t="e">
        <f>(VLOOKUP($O41,Lookup!$AB$4:$AC$13,2,FALSE)/Lookup!$AB$2)*VLOOKUP($C41,Model!$A$2:$E$22,5,FALSE)*VLOOKUP($C41,Model!$A$2:$Q$22,17,FALSE)</f>
        <v>#N/A</v>
      </c>
      <c r="AM41" s="508" t="e">
        <f>(VLOOKUP($P41,Lookup!$T$4:$U$8,2,FALSE)/Lookup!$T$2)*VLOOKUP($C41,Model!$A$2:$E$22,5,FALSE)*VLOOKUP($C41,Model!$A$2:$R$22,18,FALSE)</f>
        <v>#N/A</v>
      </c>
      <c r="AN41" s="508" t="e">
        <f>(VLOOKUP($Q41,Lookup!$AD$4:$AE$13,2,FALSE)/Lookup!$AD$2)*VLOOKUP($C41,Model!$A$2:$E$22,5,FALSE)*VLOOKUP($C41,Model!$A$2:$S$22,19,FALSE)</f>
        <v>#N/A</v>
      </c>
      <c r="AO41" s="508" t="e">
        <f>(VLOOKUP($R41,Lookup!$AF$4:$AG$8,2,FALSE)/Lookup!$AF$2)*VLOOKUP($C41,Model!$A$2:$E$22,5,FALSE)*VLOOKUP($C41,Model!$A$2:$T$22,20,FALSE)</f>
        <v>#N/A</v>
      </c>
      <c r="AP41" s="508" t="e">
        <f>(VLOOKUP($S41,Lookup!$AH$4:$AI$9,2,FALSE)/Lookup!$AH$2)*VLOOKUP($C41,Model!$A$2:$E$22,5,FALSE)*VLOOKUP($C41,Model!$A$2:$U$22,21,FALSE)</f>
        <v>#N/A</v>
      </c>
      <c r="AQ41" s="508" t="e">
        <f>(VLOOKUP($T41,Lookup!$AJ$4:$AK$12,2,FALSE)/Lookup!$AJ$2)*VLOOKUP($C41,Model!$A$2:$E$22,5,FALSE)*VLOOKUP($C41,Model!$A$2:$V$22,22,FALSE)</f>
        <v>#N/A</v>
      </c>
    </row>
    <row r="42">
      <c r="A42" s="74"/>
      <c r="B42" s="74"/>
      <c r="C42" s="74"/>
      <c r="D42" s="74"/>
      <c r="E42" s="74"/>
      <c r="F42" s="74"/>
      <c r="G42" s="74"/>
      <c r="H42" s="74"/>
      <c r="I42" s="75"/>
      <c r="J42" s="74"/>
      <c r="K42" s="74"/>
      <c r="L42" s="74"/>
      <c r="M42" s="74"/>
      <c r="N42" s="74"/>
      <c r="O42" s="77"/>
      <c r="P42" s="74"/>
      <c r="Q42" s="74"/>
      <c r="R42" s="74"/>
      <c r="S42" s="74"/>
      <c r="T42" s="74"/>
      <c r="U42" s="508">
        <f t="shared" si="2"/>
        <v>0</v>
      </c>
      <c r="V42" s="513">
        <f t="shared" si="1"/>
        <v>0</v>
      </c>
      <c r="W42" s="511"/>
      <c r="X42" s="511"/>
      <c r="Y42" s="511"/>
      <c r="Z42" s="507" t="e">
        <f>VLOOKUP($C42,Model!$A$2:$D$22,2,FALSE)</f>
        <v>#N/A</v>
      </c>
      <c r="AA42" s="508" t="e">
        <f>(VLOOKUP($D42,Lookup!$C$4:$D$36,2,FALSE)/Lookup!$C$2)*VLOOKUP($C42,Model!$A$2:$E$22,5,FALSE)*VLOOKUP($C42,Model!$A$2:$G$22,7,FALSE)</f>
        <v>#N/A</v>
      </c>
      <c r="AB42" s="508" t="e">
        <f>(VLOOKUP($E42,Lookup!$F$4:$G$8,2,FALSE)/Lookup!$F$2)*VLOOKUP($C42,Model!$A$2:$E$22,5,FALSE)*VLOOKUP($C42,Model!$A$2:$H$22,8,FALSE)</f>
        <v>#N/A</v>
      </c>
      <c r="AC42" s="508" t="e">
        <f>(VLOOKUP($F42,Lookup!$H$4:$I$26,2,FALSE)/Lookup!$H$2)*VLOOKUP($C42,Model!$A$2:$E$22,5,FALSE)*VLOOKUP($C42,Model!$A$2:$I$22,9,FALSE)</f>
        <v>#N/A</v>
      </c>
      <c r="AD42" s="508" t="e">
        <f>(VLOOKUP($G42,Lookup!$J$4:$K$34,2,FALSE)/Lookup!$J$2)*VLOOKUP($C42,Model!$A$2:$E$22,5,FALSE)*VLOOKUP($C42,Model!$A$2:$J$22,10,FALSE)</f>
        <v>#N/A</v>
      </c>
      <c r="AE42" s="508" t="e">
        <f>(VLOOKUP($H42,Lookup!$L$4:$M$15,2,FALSE)/Lookup!$L$2)*VLOOKUP($C42,Model!$A$2:$E$22,5,FALSE)*VLOOKUP($C42,Model!$A$2:$K$22,11,FALSE)</f>
        <v>#N/A</v>
      </c>
      <c r="AF42" s="508" t="e">
        <f>_xlfn.SWITCH(VLOOKUP($C42,Model!$A$2:$F$22,6,FALSE),8,(VLOOKUP($I42,Lookup!$N$17:$O$24,2,FALSE)/Lookup!$L$2)*VLOOKUP($C42,Model!$A$2:$E$22,5,FALSE)*VLOOKUP($C42,Model!$A$2:$K$22,11,FALSE),(VLOOKUP($I42,Lookup!$N$4:$O$15,2,FALSE)/Lookup!$L$2)*VLOOKUP($C42,Model!$A$2:$E$22,5,FALSE)*VLOOKUP($C42,Model!$A$2:$K$22,11,FALSE))</f>
        <v>#NAME?</v>
      </c>
      <c r="AG42" s="508" t="e">
        <f>(VLOOKUP($J42,Lookup!$P$4:$Q$15,2,FALSE)/Lookup!$P$2)*VLOOKUP($C42,Model!$A$2:$E$22,5,FALSE)*VLOOKUP($C42,Model!$A$2:$L$22,12,FALSE)</f>
        <v>#N/A</v>
      </c>
      <c r="AH42" s="508" t="e">
        <f>_xlfn.SWITCH(VLOOKUP($C42,Model!$A$2:$F$22,6,FALSE),8,(VLOOKUP($K42,Lookup!$R$15:$S$23,2,FALSE)/Lookup!$R$2)*VLOOKUP($C42,Model!$A$2:$E$22,5,FALSE)*VLOOKUP($C42,Model!$A$2:$M$22,13,FALSE),(VLOOKUP($K42,Lookup!$R$4:$S$12,2,FALSE)/Lookup!$R$2)*VLOOKUP($C42,Model!$A$2:$E$22,5,FALSE)*VLOOKUP($C42,Model!$A$2:$M$22,13,FALSE))</f>
        <v>#NAME?</v>
      </c>
      <c r="AI42" s="508" t="e">
        <f>(VLOOKUP($L42,Lookup!$V$4:$W$12,2,FALSE)/Lookup!$V$2)*VLOOKUP($C42,Model!$A$2:$E$22,5,FALSE)*VLOOKUP($C42,Model!$A$2:$N$22,14,FALSE)</f>
        <v>#N/A</v>
      </c>
      <c r="AJ42" s="508" t="e">
        <f>(VLOOKUP($M42,Lookup!$X$4:$Y$10,2,FALSE)/Lookup!$X$2)*VLOOKUP($C42,Model!$A$2:$E$22,5,FALSE)*VLOOKUP($C42,Model!$A$2:$O$22,15,FALSE)</f>
        <v>#N/A</v>
      </c>
      <c r="AK42" s="508" t="e">
        <f>(VLOOKUP($N42,Lookup!$Z$4:$AA$13,2,FALSE)/Lookup!$Z$2)*VLOOKUP($C42,Model!$A$2:$E$22,5,FALSE)*VLOOKUP($C42,Model!$A$2:$P$22,16,FALSE)</f>
        <v>#N/A</v>
      </c>
      <c r="AL42" s="508" t="e">
        <f>(VLOOKUP($O42,Lookup!$AB$4:$AC$13,2,FALSE)/Lookup!$AB$2)*VLOOKUP($C42,Model!$A$2:$E$22,5,FALSE)*VLOOKUP($C42,Model!$A$2:$Q$22,17,FALSE)</f>
        <v>#N/A</v>
      </c>
      <c r="AM42" s="508" t="e">
        <f>(VLOOKUP($P42,Lookup!$T$4:$U$8,2,FALSE)/Lookup!$T$2)*VLOOKUP($C42,Model!$A$2:$E$22,5,FALSE)*VLOOKUP($C42,Model!$A$2:$R$22,18,FALSE)</f>
        <v>#N/A</v>
      </c>
      <c r="AN42" s="508" t="e">
        <f>(VLOOKUP($Q42,Lookup!$AD$4:$AE$13,2,FALSE)/Lookup!$AD$2)*VLOOKUP($C42,Model!$A$2:$E$22,5,FALSE)*VLOOKUP($C42,Model!$A$2:$S$22,19,FALSE)</f>
        <v>#N/A</v>
      </c>
      <c r="AO42" s="508" t="e">
        <f>(VLOOKUP($R42,Lookup!$AF$4:$AG$8,2,FALSE)/Lookup!$AF$2)*VLOOKUP($C42,Model!$A$2:$E$22,5,FALSE)*VLOOKUP($C42,Model!$A$2:$T$22,20,FALSE)</f>
        <v>#N/A</v>
      </c>
      <c r="AP42" s="508" t="e">
        <f>(VLOOKUP($S42,Lookup!$AH$4:$AI$9,2,FALSE)/Lookup!$AH$2)*VLOOKUP($C42,Model!$A$2:$E$22,5,FALSE)*VLOOKUP($C42,Model!$A$2:$U$22,21,FALSE)</f>
        <v>#N/A</v>
      </c>
      <c r="AQ42" s="508" t="e">
        <f>(VLOOKUP($T42,Lookup!$AJ$4:$AK$12,2,FALSE)/Lookup!$AJ$2)*VLOOKUP($C42,Model!$A$2:$E$22,5,FALSE)*VLOOKUP($C42,Model!$A$2:$V$22,22,FALSE)</f>
        <v>#N/A</v>
      </c>
    </row>
    <row r="43">
      <c r="A43" s="74"/>
      <c r="B43" s="74"/>
      <c r="C43" s="74"/>
      <c r="D43" s="74"/>
      <c r="E43" s="74"/>
      <c r="F43" s="74"/>
      <c r="G43" s="74"/>
      <c r="H43" s="74"/>
      <c r="I43" s="75"/>
      <c r="J43" s="74"/>
      <c r="K43" s="74"/>
      <c r="L43" s="74"/>
      <c r="M43" s="74"/>
      <c r="N43" s="74"/>
      <c r="O43" s="77"/>
      <c r="P43" s="74"/>
      <c r="Q43" s="74"/>
      <c r="R43" s="74"/>
      <c r="S43" s="74"/>
      <c r="T43" s="74"/>
      <c r="U43" s="508">
        <f t="shared" si="2"/>
        <v>0</v>
      </c>
      <c r="V43" s="513">
        <f t="shared" si="1"/>
        <v>0</v>
      </c>
      <c r="W43" s="511"/>
      <c r="X43" s="511"/>
      <c r="Y43" s="511"/>
      <c r="Z43" s="507" t="e">
        <f>VLOOKUP($C43,Model!$A$2:$D$22,2,FALSE)</f>
        <v>#N/A</v>
      </c>
      <c r="AA43" s="508" t="e">
        <f>(VLOOKUP($D43,Lookup!$C$4:$D$36,2,FALSE)/Lookup!$C$2)*VLOOKUP($C43,Model!$A$2:$E$22,5,FALSE)*VLOOKUP($C43,Model!$A$2:$G$22,7,FALSE)</f>
        <v>#N/A</v>
      </c>
      <c r="AB43" s="508" t="e">
        <f>(VLOOKUP($E43,Lookup!$F$4:$G$8,2,FALSE)/Lookup!$F$2)*VLOOKUP($C43,Model!$A$2:$E$22,5,FALSE)*VLOOKUP($C43,Model!$A$2:$H$22,8,FALSE)</f>
        <v>#N/A</v>
      </c>
      <c r="AC43" s="508" t="e">
        <f>(VLOOKUP($F43,Lookup!$H$4:$I$26,2,FALSE)/Lookup!$H$2)*VLOOKUP($C43,Model!$A$2:$E$22,5,FALSE)*VLOOKUP($C43,Model!$A$2:$I$22,9,FALSE)</f>
        <v>#N/A</v>
      </c>
      <c r="AD43" s="508" t="e">
        <f>(VLOOKUP($G43,Lookup!$J$4:$K$34,2,FALSE)/Lookup!$J$2)*VLOOKUP($C43,Model!$A$2:$E$22,5,FALSE)*VLOOKUP($C43,Model!$A$2:$J$22,10,FALSE)</f>
        <v>#N/A</v>
      </c>
      <c r="AE43" s="508" t="e">
        <f>(VLOOKUP($H43,Lookup!$L$4:$M$15,2,FALSE)/Lookup!$L$2)*VLOOKUP($C43,Model!$A$2:$E$22,5,FALSE)*VLOOKUP($C43,Model!$A$2:$K$22,11,FALSE)</f>
        <v>#N/A</v>
      </c>
      <c r="AF43" s="508" t="e">
        <f>_xlfn.SWITCH(VLOOKUP($C43,Model!$A$2:$F$22,6,FALSE),8,(VLOOKUP($I43,Lookup!$N$17:$O$24,2,FALSE)/Lookup!$L$2)*VLOOKUP($C43,Model!$A$2:$E$22,5,FALSE)*VLOOKUP($C43,Model!$A$2:$K$22,11,FALSE),(VLOOKUP($I43,Lookup!$N$4:$O$15,2,FALSE)/Lookup!$L$2)*VLOOKUP($C43,Model!$A$2:$E$22,5,FALSE)*VLOOKUP($C43,Model!$A$2:$K$22,11,FALSE))</f>
        <v>#NAME?</v>
      </c>
      <c r="AG43" s="508" t="e">
        <f>(VLOOKUP($J43,Lookup!$P$4:$Q$15,2,FALSE)/Lookup!$P$2)*VLOOKUP($C43,Model!$A$2:$E$22,5,FALSE)*VLOOKUP($C43,Model!$A$2:$L$22,12,FALSE)</f>
        <v>#N/A</v>
      </c>
      <c r="AH43" s="508" t="e">
        <f>_xlfn.SWITCH(VLOOKUP($C43,Model!$A$2:$F$22,6,FALSE),8,(VLOOKUP($K43,Lookup!$R$15:$S$23,2,FALSE)/Lookup!$R$2)*VLOOKUP($C43,Model!$A$2:$E$22,5,FALSE)*VLOOKUP($C43,Model!$A$2:$M$22,13,FALSE),(VLOOKUP($K43,Lookup!$R$4:$S$12,2,FALSE)/Lookup!$R$2)*VLOOKUP($C43,Model!$A$2:$E$22,5,FALSE)*VLOOKUP($C43,Model!$A$2:$M$22,13,FALSE))</f>
        <v>#NAME?</v>
      </c>
      <c r="AI43" s="508" t="e">
        <f>(VLOOKUP($L43,Lookup!$V$4:$W$12,2,FALSE)/Lookup!$V$2)*VLOOKUP($C43,Model!$A$2:$E$22,5,FALSE)*VLOOKUP($C43,Model!$A$2:$N$22,14,FALSE)</f>
        <v>#N/A</v>
      </c>
      <c r="AJ43" s="508" t="e">
        <f>(VLOOKUP($M43,Lookup!$X$4:$Y$10,2,FALSE)/Lookup!$X$2)*VLOOKUP($C43,Model!$A$2:$E$22,5,FALSE)*VLOOKUP($C43,Model!$A$2:$O$22,15,FALSE)</f>
        <v>#N/A</v>
      </c>
      <c r="AK43" s="508" t="e">
        <f>(VLOOKUP($N43,Lookup!$Z$4:$AA$13,2,FALSE)/Lookup!$Z$2)*VLOOKUP($C43,Model!$A$2:$E$22,5,FALSE)*VLOOKUP($C43,Model!$A$2:$P$22,16,FALSE)</f>
        <v>#N/A</v>
      </c>
      <c r="AL43" s="508" t="e">
        <f>(VLOOKUP($O43,Lookup!$AB$4:$AC$13,2,FALSE)/Lookup!$AB$2)*VLOOKUP($C43,Model!$A$2:$E$22,5,FALSE)*VLOOKUP($C43,Model!$A$2:$Q$22,17,FALSE)</f>
        <v>#N/A</v>
      </c>
      <c r="AM43" s="508" t="e">
        <f>(VLOOKUP($P43,Lookup!$T$4:$U$8,2,FALSE)/Lookup!$T$2)*VLOOKUP($C43,Model!$A$2:$E$22,5,FALSE)*VLOOKUP($C43,Model!$A$2:$R$22,18,FALSE)</f>
        <v>#N/A</v>
      </c>
      <c r="AN43" s="508" t="e">
        <f>(VLOOKUP($Q43,Lookup!$AD$4:$AE$13,2,FALSE)/Lookup!$AD$2)*VLOOKUP($C43,Model!$A$2:$E$22,5,FALSE)*VLOOKUP($C43,Model!$A$2:$S$22,19,FALSE)</f>
        <v>#N/A</v>
      </c>
      <c r="AO43" s="508" t="e">
        <f>(VLOOKUP($R43,Lookup!$AF$4:$AG$8,2,FALSE)/Lookup!$AF$2)*VLOOKUP($C43,Model!$A$2:$E$22,5,FALSE)*VLOOKUP($C43,Model!$A$2:$T$22,20,FALSE)</f>
        <v>#N/A</v>
      </c>
      <c r="AP43" s="508" t="e">
        <f>(VLOOKUP($S43,Lookup!$AH$4:$AI$9,2,FALSE)/Lookup!$AH$2)*VLOOKUP($C43,Model!$A$2:$E$22,5,FALSE)*VLOOKUP($C43,Model!$A$2:$U$22,21,FALSE)</f>
        <v>#N/A</v>
      </c>
      <c r="AQ43" s="508" t="e">
        <f>(VLOOKUP($T43,Lookup!$AJ$4:$AK$12,2,FALSE)/Lookup!$AJ$2)*VLOOKUP($C43,Model!$A$2:$E$22,5,FALSE)*VLOOKUP($C43,Model!$A$2:$V$22,22,FALSE)</f>
        <v>#N/A</v>
      </c>
    </row>
    <row r="44">
      <c r="A44" s="74"/>
      <c r="B44" s="74"/>
      <c r="C44" s="74"/>
      <c r="D44" s="74"/>
      <c r="E44" s="74"/>
      <c r="F44" s="74"/>
      <c r="G44" s="74"/>
      <c r="H44" s="74"/>
      <c r="I44" s="75"/>
      <c r="J44" s="74"/>
      <c r="K44" s="74"/>
      <c r="L44" s="74"/>
      <c r="M44" s="74"/>
      <c r="N44" s="74"/>
      <c r="O44" s="77"/>
      <c r="P44" s="74"/>
      <c r="Q44" s="74"/>
      <c r="R44" s="74"/>
      <c r="S44" s="74"/>
      <c r="T44" s="74"/>
      <c r="U44" s="508">
        <f t="shared" si="2"/>
        <v>0</v>
      </c>
      <c r="V44" s="513">
        <f t="shared" si="1"/>
        <v>0</v>
      </c>
      <c r="W44" s="511"/>
      <c r="X44" s="511"/>
      <c r="Y44" s="511"/>
      <c r="Z44" s="507" t="e">
        <f>VLOOKUP($C44,Model!$A$2:$D$22,2,FALSE)</f>
        <v>#N/A</v>
      </c>
      <c r="AA44" s="508" t="e">
        <f>(VLOOKUP($D44,Lookup!$C$4:$D$36,2,FALSE)/Lookup!$C$2)*VLOOKUP($C44,Model!$A$2:$E$22,5,FALSE)*VLOOKUP($C44,Model!$A$2:$G$22,7,FALSE)</f>
        <v>#N/A</v>
      </c>
      <c r="AB44" s="508" t="e">
        <f>(VLOOKUP($E44,Lookup!$F$4:$G$8,2,FALSE)/Lookup!$F$2)*VLOOKUP($C44,Model!$A$2:$E$22,5,FALSE)*VLOOKUP($C44,Model!$A$2:$H$22,8,FALSE)</f>
        <v>#N/A</v>
      </c>
      <c r="AC44" s="508" t="e">
        <f>(VLOOKUP($F44,Lookup!$H$4:$I$26,2,FALSE)/Lookup!$H$2)*VLOOKUP($C44,Model!$A$2:$E$22,5,FALSE)*VLOOKUP($C44,Model!$A$2:$I$22,9,FALSE)</f>
        <v>#N/A</v>
      </c>
      <c r="AD44" s="508" t="e">
        <f>(VLOOKUP($G44,Lookup!$J$4:$K$34,2,FALSE)/Lookup!$J$2)*VLOOKUP($C44,Model!$A$2:$E$22,5,FALSE)*VLOOKUP($C44,Model!$A$2:$J$22,10,FALSE)</f>
        <v>#N/A</v>
      </c>
      <c r="AE44" s="508" t="e">
        <f>(VLOOKUP($H44,Lookup!$L$4:$M$15,2,FALSE)/Lookup!$L$2)*VLOOKUP($C44,Model!$A$2:$E$22,5,FALSE)*VLOOKUP($C44,Model!$A$2:$K$22,11,FALSE)</f>
        <v>#N/A</v>
      </c>
      <c r="AF44" s="508" t="e">
        <f>_xlfn.SWITCH(VLOOKUP($C44,Model!$A$2:$F$22,6,FALSE),8,(VLOOKUP($I44,Lookup!$N$17:$O$24,2,FALSE)/Lookup!$L$2)*VLOOKUP($C44,Model!$A$2:$E$22,5,FALSE)*VLOOKUP($C44,Model!$A$2:$K$22,11,FALSE),(VLOOKUP($I44,Lookup!$N$4:$O$15,2,FALSE)/Lookup!$L$2)*VLOOKUP($C44,Model!$A$2:$E$22,5,FALSE)*VLOOKUP($C44,Model!$A$2:$K$22,11,FALSE))</f>
        <v>#NAME?</v>
      </c>
      <c r="AG44" s="508" t="e">
        <f>(VLOOKUP($J44,Lookup!$P$4:$Q$15,2,FALSE)/Lookup!$P$2)*VLOOKUP($C44,Model!$A$2:$E$22,5,FALSE)*VLOOKUP($C44,Model!$A$2:$L$22,12,FALSE)</f>
        <v>#N/A</v>
      </c>
      <c r="AH44" s="508" t="e">
        <f>_xlfn.SWITCH(VLOOKUP($C44,Model!$A$2:$F$22,6,FALSE),8,(VLOOKUP($K44,Lookup!$R$15:$S$23,2,FALSE)/Lookup!$R$2)*VLOOKUP($C44,Model!$A$2:$E$22,5,FALSE)*VLOOKUP($C44,Model!$A$2:$M$22,13,FALSE),(VLOOKUP($K44,Lookup!$R$4:$S$12,2,FALSE)/Lookup!$R$2)*VLOOKUP($C44,Model!$A$2:$E$22,5,FALSE)*VLOOKUP($C44,Model!$A$2:$M$22,13,FALSE))</f>
        <v>#NAME?</v>
      </c>
      <c r="AI44" s="508" t="e">
        <f>(VLOOKUP($L44,Lookup!$V$4:$W$12,2,FALSE)/Lookup!$V$2)*VLOOKUP($C44,Model!$A$2:$E$22,5,FALSE)*VLOOKUP($C44,Model!$A$2:$N$22,14,FALSE)</f>
        <v>#N/A</v>
      </c>
      <c r="AJ44" s="508" t="e">
        <f>(VLOOKUP($M44,Lookup!$X$4:$Y$10,2,FALSE)/Lookup!$X$2)*VLOOKUP($C44,Model!$A$2:$E$22,5,FALSE)*VLOOKUP($C44,Model!$A$2:$O$22,15,FALSE)</f>
        <v>#N/A</v>
      </c>
      <c r="AK44" s="508" t="e">
        <f>(VLOOKUP($N44,Lookup!$Z$4:$AA$13,2,FALSE)/Lookup!$Z$2)*VLOOKUP($C44,Model!$A$2:$E$22,5,FALSE)*VLOOKUP($C44,Model!$A$2:$P$22,16,FALSE)</f>
        <v>#N/A</v>
      </c>
      <c r="AL44" s="508" t="e">
        <f>(VLOOKUP($O44,Lookup!$AB$4:$AC$13,2,FALSE)/Lookup!$AB$2)*VLOOKUP($C44,Model!$A$2:$E$22,5,FALSE)*VLOOKUP($C44,Model!$A$2:$Q$22,17,FALSE)</f>
        <v>#N/A</v>
      </c>
      <c r="AM44" s="508" t="e">
        <f>(VLOOKUP($P44,Lookup!$T$4:$U$8,2,FALSE)/Lookup!$T$2)*VLOOKUP($C44,Model!$A$2:$E$22,5,FALSE)*VLOOKUP($C44,Model!$A$2:$R$22,18,FALSE)</f>
        <v>#N/A</v>
      </c>
      <c r="AN44" s="508" t="e">
        <f>(VLOOKUP($Q44,Lookup!$AD$4:$AE$13,2,FALSE)/Lookup!$AD$2)*VLOOKUP($C44,Model!$A$2:$E$22,5,FALSE)*VLOOKUP($C44,Model!$A$2:$S$22,19,FALSE)</f>
        <v>#N/A</v>
      </c>
      <c r="AO44" s="508" t="e">
        <f>(VLOOKUP($R44,Lookup!$AF$4:$AG$8,2,FALSE)/Lookup!$AF$2)*VLOOKUP($C44,Model!$A$2:$E$22,5,FALSE)*VLOOKUP($C44,Model!$A$2:$T$22,20,FALSE)</f>
        <v>#N/A</v>
      </c>
      <c r="AP44" s="508" t="e">
        <f>(VLOOKUP($S44,Lookup!$AH$4:$AI$9,2,FALSE)/Lookup!$AH$2)*VLOOKUP($C44,Model!$A$2:$E$22,5,FALSE)*VLOOKUP($C44,Model!$A$2:$U$22,21,FALSE)</f>
        <v>#N/A</v>
      </c>
      <c r="AQ44" s="508" t="e">
        <f>(VLOOKUP($T44,Lookup!$AJ$4:$AK$12,2,FALSE)/Lookup!$AJ$2)*VLOOKUP($C44,Model!$A$2:$E$22,5,FALSE)*VLOOKUP($C44,Model!$A$2:$V$22,22,FALSE)</f>
        <v>#N/A</v>
      </c>
    </row>
    <row r="45">
      <c r="A45" s="74"/>
      <c r="B45" s="74"/>
      <c r="C45" s="74"/>
      <c r="D45" s="74"/>
      <c r="E45" s="74"/>
      <c r="F45" s="74"/>
      <c r="G45" s="74"/>
      <c r="H45" s="74"/>
      <c r="I45" s="75"/>
      <c r="J45" s="74"/>
      <c r="K45" s="74"/>
      <c r="L45" s="74"/>
      <c r="M45" s="74"/>
      <c r="N45" s="74"/>
      <c r="O45" s="77"/>
      <c r="P45" s="74"/>
      <c r="Q45" s="74"/>
      <c r="R45" s="74"/>
      <c r="S45" s="74"/>
      <c r="T45" s="74"/>
      <c r="U45" s="508">
        <f t="shared" si="2"/>
        <v>0</v>
      </c>
      <c r="V45" s="513">
        <f t="shared" si="1"/>
        <v>0</v>
      </c>
      <c r="W45" s="511"/>
      <c r="X45" s="511"/>
      <c r="Y45" s="511"/>
      <c r="Z45" s="507" t="e">
        <f>VLOOKUP($C45,Model!$A$2:$D$22,2,FALSE)</f>
        <v>#N/A</v>
      </c>
      <c r="AA45" s="508" t="e">
        <f>(VLOOKUP($D45,Lookup!$C$4:$D$36,2,FALSE)/Lookup!$C$2)*VLOOKUP($C45,Model!$A$2:$E$22,5,FALSE)*VLOOKUP($C45,Model!$A$2:$G$22,7,FALSE)</f>
        <v>#N/A</v>
      </c>
      <c r="AB45" s="508" t="e">
        <f>(VLOOKUP($E45,Lookup!$F$4:$G$8,2,FALSE)/Lookup!$F$2)*VLOOKUP($C45,Model!$A$2:$E$22,5,FALSE)*VLOOKUP($C45,Model!$A$2:$H$22,8,FALSE)</f>
        <v>#N/A</v>
      </c>
      <c r="AC45" s="508" t="e">
        <f>(VLOOKUP($F45,Lookup!$H$4:$I$26,2,FALSE)/Lookup!$H$2)*VLOOKUP($C45,Model!$A$2:$E$22,5,FALSE)*VLOOKUP($C45,Model!$A$2:$I$22,9,FALSE)</f>
        <v>#N/A</v>
      </c>
      <c r="AD45" s="508" t="e">
        <f>(VLOOKUP($G45,Lookup!$J$4:$K$34,2,FALSE)/Lookup!$J$2)*VLOOKUP($C45,Model!$A$2:$E$22,5,FALSE)*VLOOKUP($C45,Model!$A$2:$J$22,10,FALSE)</f>
        <v>#N/A</v>
      </c>
      <c r="AE45" s="508" t="e">
        <f>(VLOOKUP($H45,Lookup!$L$4:$M$15,2,FALSE)/Lookup!$L$2)*VLOOKUP($C45,Model!$A$2:$E$22,5,FALSE)*VLOOKUP($C45,Model!$A$2:$K$22,11,FALSE)</f>
        <v>#N/A</v>
      </c>
      <c r="AF45" s="508" t="e">
        <f>_xlfn.SWITCH(VLOOKUP($C45,Model!$A$2:$F$22,6,FALSE),8,(VLOOKUP($I45,Lookup!$N$17:$O$24,2,FALSE)/Lookup!$L$2)*VLOOKUP($C45,Model!$A$2:$E$22,5,FALSE)*VLOOKUP($C45,Model!$A$2:$K$22,11,FALSE),(VLOOKUP($I45,Lookup!$N$4:$O$15,2,FALSE)/Lookup!$L$2)*VLOOKUP($C45,Model!$A$2:$E$22,5,FALSE)*VLOOKUP($C45,Model!$A$2:$K$22,11,FALSE))</f>
        <v>#NAME?</v>
      </c>
      <c r="AG45" s="508" t="e">
        <f>(VLOOKUP($J45,Lookup!$P$4:$Q$15,2,FALSE)/Lookup!$P$2)*VLOOKUP($C45,Model!$A$2:$E$22,5,FALSE)*VLOOKUP($C45,Model!$A$2:$L$22,12,FALSE)</f>
        <v>#N/A</v>
      </c>
      <c r="AH45" s="508" t="e">
        <f>_xlfn.SWITCH(VLOOKUP($C45,Model!$A$2:$F$22,6,FALSE),8,(VLOOKUP($K45,Lookup!$R$15:$S$23,2,FALSE)/Lookup!$R$2)*VLOOKUP($C45,Model!$A$2:$E$22,5,FALSE)*VLOOKUP($C45,Model!$A$2:$M$22,13,FALSE),(VLOOKUP($K45,Lookup!$R$4:$S$12,2,FALSE)/Lookup!$R$2)*VLOOKUP($C45,Model!$A$2:$E$22,5,FALSE)*VLOOKUP($C45,Model!$A$2:$M$22,13,FALSE))</f>
        <v>#NAME?</v>
      </c>
      <c r="AI45" s="508" t="e">
        <f>(VLOOKUP($L45,Lookup!$V$4:$W$12,2,FALSE)/Lookup!$V$2)*VLOOKUP($C45,Model!$A$2:$E$22,5,FALSE)*VLOOKUP($C45,Model!$A$2:$N$22,14,FALSE)</f>
        <v>#N/A</v>
      </c>
      <c r="AJ45" s="508" t="e">
        <f>(VLOOKUP($M45,Lookup!$X$4:$Y$10,2,FALSE)/Lookup!$X$2)*VLOOKUP($C45,Model!$A$2:$E$22,5,FALSE)*VLOOKUP($C45,Model!$A$2:$O$22,15,FALSE)</f>
        <v>#N/A</v>
      </c>
      <c r="AK45" s="508" t="e">
        <f>(VLOOKUP($N45,Lookup!$Z$4:$AA$13,2,FALSE)/Lookup!$Z$2)*VLOOKUP($C45,Model!$A$2:$E$22,5,FALSE)*VLOOKUP($C45,Model!$A$2:$P$22,16,FALSE)</f>
        <v>#N/A</v>
      </c>
      <c r="AL45" s="508" t="e">
        <f>(VLOOKUP($O45,Lookup!$AB$4:$AC$13,2,FALSE)/Lookup!$AB$2)*VLOOKUP($C45,Model!$A$2:$E$22,5,FALSE)*VLOOKUP($C45,Model!$A$2:$Q$22,17,FALSE)</f>
        <v>#N/A</v>
      </c>
      <c r="AM45" s="508" t="e">
        <f>(VLOOKUP($P45,Lookup!$T$4:$U$8,2,FALSE)/Lookup!$T$2)*VLOOKUP($C45,Model!$A$2:$E$22,5,FALSE)*VLOOKUP($C45,Model!$A$2:$R$22,18,FALSE)</f>
        <v>#N/A</v>
      </c>
      <c r="AN45" s="508" t="e">
        <f>(VLOOKUP($Q45,Lookup!$AD$4:$AE$13,2,FALSE)/Lookup!$AD$2)*VLOOKUP($C45,Model!$A$2:$E$22,5,FALSE)*VLOOKUP($C45,Model!$A$2:$S$22,19,FALSE)</f>
        <v>#N/A</v>
      </c>
      <c r="AO45" s="508" t="e">
        <f>(VLOOKUP($R45,Lookup!$AF$4:$AG$8,2,FALSE)/Lookup!$AF$2)*VLOOKUP($C45,Model!$A$2:$E$22,5,FALSE)*VLOOKUP($C45,Model!$A$2:$T$22,20,FALSE)</f>
        <v>#N/A</v>
      </c>
      <c r="AP45" s="508" t="e">
        <f>(VLOOKUP($S45,Lookup!$AH$4:$AI$9,2,FALSE)/Lookup!$AH$2)*VLOOKUP($C45,Model!$A$2:$E$22,5,FALSE)*VLOOKUP($C45,Model!$A$2:$U$22,21,FALSE)</f>
        <v>#N/A</v>
      </c>
      <c r="AQ45" s="508" t="e">
        <f>(VLOOKUP($T45,Lookup!$AJ$4:$AK$12,2,FALSE)/Lookup!$AJ$2)*VLOOKUP($C45,Model!$A$2:$E$22,5,FALSE)*VLOOKUP($C45,Model!$A$2:$V$22,22,FALSE)</f>
        <v>#N/A</v>
      </c>
    </row>
    <row r="46">
      <c r="A46" s="74"/>
      <c r="B46" s="74"/>
      <c r="C46" s="74"/>
      <c r="D46" s="74"/>
      <c r="E46" s="74"/>
      <c r="F46" s="74"/>
      <c r="G46" s="74"/>
      <c r="H46" s="74"/>
      <c r="I46" s="75"/>
      <c r="J46" s="74"/>
      <c r="K46" s="74"/>
      <c r="L46" s="74"/>
      <c r="M46" s="74"/>
      <c r="N46" s="74"/>
      <c r="O46" s="77"/>
      <c r="P46" s="74"/>
      <c r="Q46" s="74"/>
      <c r="R46" s="74"/>
      <c r="S46" s="74"/>
      <c r="T46" s="74"/>
      <c r="U46" s="508">
        <f t="shared" si="2"/>
        <v>0</v>
      </c>
      <c r="V46" s="513">
        <f t="shared" si="1"/>
        <v>0</v>
      </c>
      <c r="W46" s="511"/>
      <c r="X46" s="511"/>
      <c r="Y46" s="511"/>
      <c r="Z46" s="507" t="e">
        <f>VLOOKUP($C46,Model!$A$2:$D$22,2,FALSE)</f>
        <v>#N/A</v>
      </c>
      <c r="AA46" s="508" t="e">
        <f>(VLOOKUP($D46,Lookup!$C$4:$D$36,2,FALSE)/Lookup!$C$2)*VLOOKUP($C46,Model!$A$2:$E$22,5,FALSE)*VLOOKUP($C46,Model!$A$2:$G$22,7,FALSE)</f>
        <v>#N/A</v>
      </c>
      <c r="AB46" s="508" t="e">
        <f>(VLOOKUP($E46,Lookup!$F$4:$G$8,2,FALSE)/Lookup!$F$2)*VLOOKUP($C46,Model!$A$2:$E$22,5,FALSE)*VLOOKUP($C46,Model!$A$2:$H$22,8,FALSE)</f>
        <v>#N/A</v>
      </c>
      <c r="AC46" s="508" t="e">
        <f>(VLOOKUP($F46,Lookup!$H$4:$I$26,2,FALSE)/Lookup!$H$2)*VLOOKUP($C46,Model!$A$2:$E$22,5,FALSE)*VLOOKUP($C46,Model!$A$2:$I$22,9,FALSE)</f>
        <v>#N/A</v>
      </c>
      <c r="AD46" s="508" t="e">
        <f>(VLOOKUP($G46,Lookup!$J$4:$K$34,2,FALSE)/Lookup!$J$2)*VLOOKUP($C46,Model!$A$2:$E$22,5,FALSE)*VLOOKUP($C46,Model!$A$2:$J$22,10,FALSE)</f>
        <v>#N/A</v>
      </c>
      <c r="AE46" s="508" t="e">
        <f>(VLOOKUP($H46,Lookup!$L$4:$M$15,2,FALSE)/Lookup!$L$2)*VLOOKUP($C46,Model!$A$2:$E$22,5,FALSE)*VLOOKUP($C46,Model!$A$2:$K$22,11,FALSE)</f>
        <v>#N/A</v>
      </c>
      <c r="AF46" s="508" t="e">
        <f>_xlfn.SWITCH(VLOOKUP($C46,Model!$A$2:$F$22,6,FALSE),8,(VLOOKUP($I46,Lookup!$N$17:$O$24,2,FALSE)/Lookup!$L$2)*VLOOKUP($C46,Model!$A$2:$E$22,5,FALSE)*VLOOKUP($C46,Model!$A$2:$K$22,11,FALSE),(VLOOKUP($I46,Lookup!$N$4:$O$15,2,FALSE)/Lookup!$L$2)*VLOOKUP($C46,Model!$A$2:$E$22,5,FALSE)*VLOOKUP($C46,Model!$A$2:$K$22,11,FALSE))</f>
        <v>#NAME?</v>
      </c>
      <c r="AG46" s="508" t="e">
        <f>(VLOOKUP($J46,Lookup!$P$4:$Q$15,2,FALSE)/Lookup!$P$2)*VLOOKUP($C46,Model!$A$2:$E$22,5,FALSE)*VLOOKUP($C46,Model!$A$2:$L$22,12,FALSE)</f>
        <v>#N/A</v>
      </c>
      <c r="AH46" s="508" t="e">
        <f>_xlfn.SWITCH(VLOOKUP($C46,Model!$A$2:$F$22,6,FALSE),8,(VLOOKUP($K46,Lookup!$R$15:$S$23,2,FALSE)/Lookup!$R$2)*VLOOKUP($C46,Model!$A$2:$E$22,5,FALSE)*VLOOKUP($C46,Model!$A$2:$M$22,13,FALSE),(VLOOKUP($K46,Lookup!$R$4:$S$12,2,FALSE)/Lookup!$R$2)*VLOOKUP($C46,Model!$A$2:$E$22,5,FALSE)*VLOOKUP($C46,Model!$A$2:$M$22,13,FALSE))</f>
        <v>#NAME?</v>
      </c>
      <c r="AI46" s="508" t="e">
        <f>(VLOOKUP($L46,Lookup!$V$4:$W$12,2,FALSE)/Lookup!$V$2)*VLOOKUP($C46,Model!$A$2:$E$22,5,FALSE)*VLOOKUP($C46,Model!$A$2:$N$22,14,FALSE)</f>
        <v>#N/A</v>
      </c>
      <c r="AJ46" s="508" t="e">
        <f>(VLOOKUP($M46,Lookup!$X$4:$Y$10,2,FALSE)/Lookup!$X$2)*VLOOKUP($C46,Model!$A$2:$E$22,5,FALSE)*VLOOKUP($C46,Model!$A$2:$O$22,15,FALSE)</f>
        <v>#N/A</v>
      </c>
      <c r="AK46" s="508" t="e">
        <f>(VLOOKUP($N46,Lookup!$Z$4:$AA$13,2,FALSE)/Lookup!$Z$2)*VLOOKUP($C46,Model!$A$2:$E$22,5,FALSE)*VLOOKUP($C46,Model!$A$2:$P$22,16,FALSE)</f>
        <v>#N/A</v>
      </c>
      <c r="AL46" s="508" t="e">
        <f>(VLOOKUP($O46,Lookup!$AB$4:$AC$13,2,FALSE)/Lookup!$AB$2)*VLOOKUP($C46,Model!$A$2:$E$22,5,FALSE)*VLOOKUP($C46,Model!$A$2:$Q$22,17,FALSE)</f>
        <v>#N/A</v>
      </c>
      <c r="AM46" s="508" t="e">
        <f>(VLOOKUP($P46,Lookup!$T$4:$U$8,2,FALSE)/Lookup!$T$2)*VLOOKUP($C46,Model!$A$2:$E$22,5,FALSE)*VLOOKUP($C46,Model!$A$2:$R$22,18,FALSE)</f>
        <v>#N/A</v>
      </c>
      <c r="AN46" s="508" t="e">
        <f>(VLOOKUP($Q46,Lookup!$AD$4:$AE$13,2,FALSE)/Lookup!$AD$2)*VLOOKUP($C46,Model!$A$2:$E$22,5,FALSE)*VLOOKUP($C46,Model!$A$2:$S$22,19,FALSE)</f>
        <v>#N/A</v>
      </c>
      <c r="AO46" s="508" t="e">
        <f>(VLOOKUP($R46,Lookup!$AF$4:$AG$8,2,FALSE)/Lookup!$AF$2)*VLOOKUP($C46,Model!$A$2:$E$22,5,FALSE)*VLOOKUP($C46,Model!$A$2:$T$22,20,FALSE)</f>
        <v>#N/A</v>
      </c>
      <c r="AP46" s="508" t="e">
        <f>(VLOOKUP($S46,Lookup!$AH$4:$AI$9,2,FALSE)/Lookup!$AH$2)*VLOOKUP($C46,Model!$A$2:$E$22,5,FALSE)*VLOOKUP($C46,Model!$A$2:$U$22,21,FALSE)</f>
        <v>#N/A</v>
      </c>
      <c r="AQ46" s="508" t="e">
        <f>(VLOOKUP($T46,Lookup!$AJ$4:$AK$12,2,FALSE)/Lookup!$AJ$2)*VLOOKUP($C46,Model!$A$2:$E$22,5,FALSE)*VLOOKUP($C46,Model!$A$2:$V$22,22,FALSE)</f>
        <v>#N/A</v>
      </c>
    </row>
    <row r="47">
      <c r="A47" s="74"/>
      <c r="B47" s="74"/>
      <c r="C47" s="74"/>
      <c r="D47" s="74"/>
      <c r="E47" s="74"/>
      <c r="F47" s="74"/>
      <c r="G47" s="74"/>
      <c r="H47" s="74"/>
      <c r="I47" s="75"/>
      <c r="J47" s="74"/>
      <c r="K47" s="74"/>
      <c r="L47" s="74"/>
      <c r="M47" s="74"/>
      <c r="N47" s="74"/>
      <c r="O47" s="77"/>
      <c r="P47" s="74"/>
      <c r="Q47" s="74"/>
      <c r="R47" s="74"/>
      <c r="S47" s="74"/>
      <c r="T47" s="74"/>
      <c r="U47" s="508">
        <f t="shared" si="2"/>
        <v>0</v>
      </c>
      <c r="V47" s="513">
        <f t="shared" si="1"/>
        <v>0</v>
      </c>
      <c r="W47" s="511"/>
      <c r="X47" s="511"/>
      <c r="Y47" s="511"/>
      <c r="Z47" s="507" t="e">
        <f>VLOOKUP($C47,Model!$A$2:$D$22,2,FALSE)</f>
        <v>#N/A</v>
      </c>
      <c r="AA47" s="508" t="e">
        <f>(VLOOKUP($D47,Lookup!$C$4:$D$36,2,FALSE)/Lookup!$C$2)*VLOOKUP($C47,Model!$A$2:$E$22,5,FALSE)*VLOOKUP($C47,Model!$A$2:$G$22,7,FALSE)</f>
        <v>#N/A</v>
      </c>
      <c r="AB47" s="508" t="e">
        <f>(VLOOKUP($E47,Lookup!$F$4:$G$8,2,FALSE)/Lookup!$F$2)*VLOOKUP($C47,Model!$A$2:$E$22,5,FALSE)*VLOOKUP($C47,Model!$A$2:$H$22,8,FALSE)</f>
        <v>#N/A</v>
      </c>
      <c r="AC47" s="508" t="e">
        <f>(VLOOKUP($F47,Lookup!$H$4:$I$26,2,FALSE)/Lookup!$H$2)*VLOOKUP($C47,Model!$A$2:$E$22,5,FALSE)*VLOOKUP($C47,Model!$A$2:$I$22,9,FALSE)</f>
        <v>#N/A</v>
      </c>
      <c r="AD47" s="508" t="e">
        <f>(VLOOKUP($G47,Lookup!$J$4:$K$34,2,FALSE)/Lookup!$J$2)*VLOOKUP($C47,Model!$A$2:$E$22,5,FALSE)*VLOOKUP($C47,Model!$A$2:$J$22,10,FALSE)</f>
        <v>#N/A</v>
      </c>
      <c r="AE47" s="508" t="e">
        <f>(VLOOKUP($H47,Lookup!$L$4:$M$15,2,FALSE)/Lookup!$L$2)*VLOOKUP($C47,Model!$A$2:$E$22,5,FALSE)*VLOOKUP($C47,Model!$A$2:$K$22,11,FALSE)</f>
        <v>#N/A</v>
      </c>
      <c r="AF47" s="508" t="e">
        <f>_xlfn.SWITCH(VLOOKUP($C47,Model!$A$2:$F$22,6,FALSE),8,(VLOOKUP($I47,Lookup!$N$17:$O$24,2,FALSE)/Lookup!$L$2)*VLOOKUP($C47,Model!$A$2:$E$22,5,FALSE)*VLOOKUP($C47,Model!$A$2:$K$22,11,FALSE),(VLOOKUP($I47,Lookup!$N$4:$O$15,2,FALSE)/Lookup!$L$2)*VLOOKUP($C47,Model!$A$2:$E$22,5,FALSE)*VLOOKUP($C47,Model!$A$2:$K$22,11,FALSE))</f>
        <v>#NAME?</v>
      </c>
      <c r="AG47" s="508" t="e">
        <f>(VLOOKUP($J47,Lookup!$P$4:$Q$15,2,FALSE)/Lookup!$P$2)*VLOOKUP($C47,Model!$A$2:$E$22,5,FALSE)*VLOOKUP($C47,Model!$A$2:$L$22,12,FALSE)</f>
        <v>#N/A</v>
      </c>
      <c r="AH47" s="508" t="e">
        <f>_xlfn.SWITCH(VLOOKUP($C47,Model!$A$2:$F$22,6,FALSE),8,(VLOOKUP($K47,Lookup!$R$15:$S$23,2,FALSE)/Lookup!$R$2)*VLOOKUP($C47,Model!$A$2:$E$22,5,FALSE)*VLOOKUP($C47,Model!$A$2:$M$22,13,FALSE),(VLOOKUP($K47,Lookup!$R$4:$S$12,2,FALSE)/Lookup!$R$2)*VLOOKUP($C47,Model!$A$2:$E$22,5,FALSE)*VLOOKUP($C47,Model!$A$2:$M$22,13,FALSE))</f>
        <v>#NAME?</v>
      </c>
      <c r="AI47" s="508" t="e">
        <f>(VLOOKUP($L47,Lookup!$V$4:$W$12,2,FALSE)/Lookup!$V$2)*VLOOKUP($C47,Model!$A$2:$E$22,5,FALSE)*VLOOKUP($C47,Model!$A$2:$N$22,14,FALSE)</f>
        <v>#N/A</v>
      </c>
      <c r="AJ47" s="508" t="e">
        <f>(VLOOKUP($M47,Lookup!$X$4:$Y$10,2,FALSE)/Lookup!$X$2)*VLOOKUP($C47,Model!$A$2:$E$22,5,FALSE)*VLOOKUP($C47,Model!$A$2:$O$22,15,FALSE)</f>
        <v>#N/A</v>
      </c>
      <c r="AK47" s="508" t="e">
        <f>(VLOOKUP($N47,Lookup!$Z$4:$AA$13,2,FALSE)/Lookup!$Z$2)*VLOOKUP($C47,Model!$A$2:$E$22,5,FALSE)*VLOOKUP($C47,Model!$A$2:$P$22,16,FALSE)</f>
        <v>#N/A</v>
      </c>
      <c r="AL47" s="508" t="e">
        <f>(VLOOKUP($O47,Lookup!$AB$4:$AC$13,2,FALSE)/Lookup!$AB$2)*VLOOKUP($C47,Model!$A$2:$E$22,5,FALSE)*VLOOKUP($C47,Model!$A$2:$Q$22,17,FALSE)</f>
        <v>#N/A</v>
      </c>
      <c r="AM47" s="508" t="e">
        <f>(VLOOKUP($P47,Lookup!$T$4:$U$8,2,FALSE)/Lookup!$T$2)*VLOOKUP($C47,Model!$A$2:$E$22,5,FALSE)*VLOOKUP($C47,Model!$A$2:$R$22,18,FALSE)</f>
        <v>#N/A</v>
      </c>
      <c r="AN47" s="508" t="e">
        <f>(VLOOKUP($Q47,Lookup!$AD$4:$AE$13,2,FALSE)/Lookup!$AD$2)*VLOOKUP($C47,Model!$A$2:$E$22,5,FALSE)*VLOOKUP($C47,Model!$A$2:$S$22,19,FALSE)</f>
        <v>#N/A</v>
      </c>
      <c r="AO47" s="508" t="e">
        <f>(VLOOKUP($R47,Lookup!$AF$4:$AG$8,2,FALSE)/Lookup!$AF$2)*VLOOKUP($C47,Model!$A$2:$E$22,5,FALSE)*VLOOKUP($C47,Model!$A$2:$T$22,20,FALSE)</f>
        <v>#N/A</v>
      </c>
      <c r="AP47" s="508" t="e">
        <f>(VLOOKUP($S47,Lookup!$AH$4:$AI$9,2,FALSE)/Lookup!$AH$2)*VLOOKUP($C47,Model!$A$2:$E$22,5,FALSE)*VLOOKUP($C47,Model!$A$2:$U$22,21,FALSE)</f>
        <v>#N/A</v>
      </c>
      <c r="AQ47" s="508" t="e">
        <f>(VLOOKUP($T47,Lookup!$AJ$4:$AK$12,2,FALSE)/Lookup!$AJ$2)*VLOOKUP($C47,Model!$A$2:$E$22,5,FALSE)*VLOOKUP($C47,Model!$A$2:$V$22,22,FALSE)</f>
        <v>#N/A</v>
      </c>
    </row>
    <row r="48">
      <c r="A48" s="74"/>
      <c r="B48" s="74"/>
      <c r="C48" s="74"/>
      <c r="D48" s="74"/>
      <c r="E48" s="74"/>
      <c r="F48" s="74"/>
      <c r="G48" s="74"/>
      <c r="H48" s="74"/>
      <c r="I48" s="75"/>
      <c r="J48" s="74"/>
      <c r="K48" s="74"/>
      <c r="L48" s="74"/>
      <c r="M48" s="74"/>
      <c r="N48" s="74"/>
      <c r="O48" s="77"/>
      <c r="P48" s="74"/>
      <c r="Q48" s="74"/>
      <c r="R48" s="74"/>
      <c r="S48" s="74"/>
      <c r="T48" s="74"/>
      <c r="U48" s="508">
        <f t="shared" si="2"/>
        <v>0</v>
      </c>
      <c r="V48" s="513">
        <f t="shared" si="1"/>
        <v>0</v>
      </c>
      <c r="W48" s="511"/>
      <c r="X48" s="511"/>
      <c r="Y48" s="511"/>
      <c r="Z48" s="507" t="e">
        <f>VLOOKUP($C48,Model!$A$2:$D$22,2,FALSE)</f>
        <v>#N/A</v>
      </c>
      <c r="AA48" s="508" t="e">
        <f>(VLOOKUP($D48,Lookup!$C$4:$D$36,2,FALSE)/Lookup!$C$2)*VLOOKUP($C48,Model!$A$2:$E$22,5,FALSE)*VLOOKUP($C48,Model!$A$2:$G$22,7,FALSE)</f>
        <v>#N/A</v>
      </c>
      <c r="AB48" s="508" t="e">
        <f>(VLOOKUP($E48,Lookup!$F$4:$G$8,2,FALSE)/Lookup!$F$2)*VLOOKUP($C48,Model!$A$2:$E$22,5,FALSE)*VLOOKUP($C48,Model!$A$2:$H$22,8,FALSE)</f>
        <v>#N/A</v>
      </c>
      <c r="AC48" s="508" t="e">
        <f>(VLOOKUP($F48,Lookup!$H$4:$I$26,2,FALSE)/Lookup!$H$2)*VLOOKUP($C48,Model!$A$2:$E$22,5,FALSE)*VLOOKUP($C48,Model!$A$2:$I$22,9,FALSE)</f>
        <v>#N/A</v>
      </c>
      <c r="AD48" s="508" t="e">
        <f>(VLOOKUP($G48,Lookup!$J$4:$K$34,2,FALSE)/Lookup!$J$2)*VLOOKUP($C48,Model!$A$2:$E$22,5,FALSE)*VLOOKUP($C48,Model!$A$2:$J$22,10,FALSE)</f>
        <v>#N/A</v>
      </c>
      <c r="AE48" s="508" t="e">
        <f>(VLOOKUP($H48,Lookup!$L$4:$M$15,2,FALSE)/Lookup!$L$2)*VLOOKUP($C48,Model!$A$2:$E$22,5,FALSE)*VLOOKUP($C48,Model!$A$2:$K$22,11,FALSE)</f>
        <v>#N/A</v>
      </c>
      <c r="AF48" s="508" t="e">
        <f>_xlfn.SWITCH(VLOOKUP($C48,Model!$A$2:$F$22,6,FALSE),8,(VLOOKUP($I48,Lookup!$N$17:$O$24,2,FALSE)/Lookup!$L$2)*VLOOKUP($C48,Model!$A$2:$E$22,5,FALSE)*VLOOKUP($C48,Model!$A$2:$K$22,11,FALSE),(VLOOKUP($I48,Lookup!$N$4:$O$15,2,FALSE)/Lookup!$L$2)*VLOOKUP($C48,Model!$A$2:$E$22,5,FALSE)*VLOOKUP($C48,Model!$A$2:$K$22,11,FALSE))</f>
        <v>#NAME?</v>
      </c>
      <c r="AG48" s="508" t="e">
        <f>(VLOOKUP($J48,Lookup!$P$4:$Q$15,2,FALSE)/Lookup!$P$2)*VLOOKUP($C48,Model!$A$2:$E$22,5,FALSE)*VLOOKUP($C48,Model!$A$2:$L$22,12,FALSE)</f>
        <v>#N/A</v>
      </c>
      <c r="AH48" s="508" t="e">
        <f>_xlfn.SWITCH(VLOOKUP($C48,Model!$A$2:$F$22,6,FALSE),8,(VLOOKUP($K48,Lookup!$R$15:$S$23,2,FALSE)/Lookup!$R$2)*VLOOKUP($C48,Model!$A$2:$E$22,5,FALSE)*VLOOKUP($C48,Model!$A$2:$M$22,13,FALSE),(VLOOKUP($K48,Lookup!$R$4:$S$12,2,FALSE)/Lookup!$R$2)*VLOOKUP($C48,Model!$A$2:$E$22,5,FALSE)*VLOOKUP($C48,Model!$A$2:$M$22,13,FALSE))</f>
        <v>#NAME?</v>
      </c>
      <c r="AI48" s="508" t="e">
        <f>(VLOOKUP($L48,Lookup!$V$4:$W$12,2,FALSE)/Lookup!$V$2)*VLOOKUP($C48,Model!$A$2:$E$22,5,FALSE)*VLOOKUP($C48,Model!$A$2:$N$22,14,FALSE)</f>
        <v>#N/A</v>
      </c>
      <c r="AJ48" s="508" t="e">
        <f>(VLOOKUP($M48,Lookup!$X$4:$Y$10,2,FALSE)/Lookup!$X$2)*VLOOKUP($C48,Model!$A$2:$E$22,5,FALSE)*VLOOKUP($C48,Model!$A$2:$O$22,15,FALSE)</f>
        <v>#N/A</v>
      </c>
      <c r="AK48" s="508" t="e">
        <f>(VLOOKUP($N48,Lookup!$Z$4:$AA$13,2,FALSE)/Lookup!$Z$2)*VLOOKUP($C48,Model!$A$2:$E$22,5,FALSE)*VLOOKUP($C48,Model!$A$2:$P$22,16,FALSE)</f>
        <v>#N/A</v>
      </c>
      <c r="AL48" s="508" t="e">
        <f>(VLOOKUP($O48,Lookup!$AB$4:$AC$13,2,FALSE)/Lookup!$AB$2)*VLOOKUP($C48,Model!$A$2:$E$22,5,FALSE)*VLOOKUP($C48,Model!$A$2:$Q$22,17,FALSE)</f>
        <v>#N/A</v>
      </c>
      <c r="AM48" s="508" t="e">
        <f>(VLOOKUP($P48,Lookup!$T$4:$U$8,2,FALSE)/Lookup!$T$2)*VLOOKUP($C48,Model!$A$2:$E$22,5,FALSE)*VLOOKUP($C48,Model!$A$2:$R$22,18,FALSE)</f>
        <v>#N/A</v>
      </c>
      <c r="AN48" s="508" t="e">
        <f>(VLOOKUP($Q48,Lookup!$AD$4:$AE$13,2,FALSE)/Lookup!$AD$2)*VLOOKUP($C48,Model!$A$2:$E$22,5,FALSE)*VLOOKUP($C48,Model!$A$2:$S$22,19,FALSE)</f>
        <v>#N/A</v>
      </c>
      <c r="AO48" s="508" t="e">
        <f>(VLOOKUP($R48,Lookup!$AF$4:$AG$8,2,FALSE)/Lookup!$AF$2)*VLOOKUP($C48,Model!$A$2:$E$22,5,FALSE)*VLOOKUP($C48,Model!$A$2:$T$22,20,FALSE)</f>
        <v>#N/A</v>
      </c>
      <c r="AP48" s="508" t="e">
        <f>(VLOOKUP($S48,Lookup!$AH$4:$AI$9,2,FALSE)/Lookup!$AH$2)*VLOOKUP($C48,Model!$A$2:$E$22,5,FALSE)*VLOOKUP($C48,Model!$A$2:$U$22,21,FALSE)</f>
        <v>#N/A</v>
      </c>
      <c r="AQ48" s="508" t="e">
        <f>(VLOOKUP($T48,Lookup!$AJ$4:$AK$12,2,FALSE)/Lookup!$AJ$2)*VLOOKUP($C48,Model!$A$2:$E$22,5,FALSE)*VLOOKUP($C48,Model!$A$2:$V$22,22,FALSE)</f>
        <v>#N/A</v>
      </c>
    </row>
    <row r="49">
      <c r="A49" s="74"/>
      <c r="B49" s="74"/>
      <c r="C49" s="74"/>
      <c r="D49" s="74"/>
      <c r="E49" s="74"/>
      <c r="F49" s="74"/>
      <c r="G49" s="74"/>
      <c r="H49" s="74"/>
      <c r="I49" s="75"/>
      <c r="J49" s="74"/>
      <c r="K49" s="74"/>
      <c r="L49" s="74"/>
      <c r="M49" s="74"/>
      <c r="N49" s="74"/>
      <c r="O49" s="77"/>
      <c r="P49" s="74"/>
      <c r="Q49" s="74"/>
      <c r="R49" s="74"/>
      <c r="S49" s="74"/>
      <c r="T49" s="74"/>
      <c r="U49" s="508">
        <f t="shared" si="2"/>
        <v>0</v>
      </c>
      <c r="V49" s="513">
        <f t="shared" si="1"/>
        <v>0</v>
      </c>
      <c r="W49" s="511"/>
      <c r="X49" s="511"/>
      <c r="Y49" s="511"/>
      <c r="Z49" s="507" t="e">
        <f>VLOOKUP($C49,Model!$A$2:$D$22,2,FALSE)</f>
        <v>#N/A</v>
      </c>
      <c r="AA49" s="508" t="e">
        <f>(VLOOKUP($D49,Lookup!$C$4:$D$36,2,FALSE)/Lookup!$C$2)*VLOOKUP($C49,Model!$A$2:$E$22,5,FALSE)*VLOOKUP($C49,Model!$A$2:$G$22,7,FALSE)</f>
        <v>#N/A</v>
      </c>
      <c r="AB49" s="508" t="e">
        <f>(VLOOKUP($E49,Lookup!$F$4:$G$8,2,FALSE)/Lookup!$F$2)*VLOOKUP($C49,Model!$A$2:$E$22,5,FALSE)*VLOOKUP($C49,Model!$A$2:$H$22,8,FALSE)</f>
        <v>#N/A</v>
      </c>
      <c r="AC49" s="508" t="e">
        <f>(VLOOKUP($F49,Lookup!$H$4:$I$26,2,FALSE)/Lookup!$H$2)*VLOOKUP($C49,Model!$A$2:$E$22,5,FALSE)*VLOOKUP($C49,Model!$A$2:$I$22,9,FALSE)</f>
        <v>#N/A</v>
      </c>
      <c r="AD49" s="508" t="e">
        <f>(VLOOKUP($G49,Lookup!$J$4:$K$34,2,FALSE)/Lookup!$J$2)*VLOOKUP($C49,Model!$A$2:$E$22,5,FALSE)*VLOOKUP($C49,Model!$A$2:$J$22,10,FALSE)</f>
        <v>#N/A</v>
      </c>
      <c r="AE49" s="508" t="e">
        <f>(VLOOKUP($H49,Lookup!$L$4:$M$15,2,FALSE)/Lookup!$L$2)*VLOOKUP($C49,Model!$A$2:$E$22,5,FALSE)*VLOOKUP($C49,Model!$A$2:$K$22,11,FALSE)</f>
        <v>#N/A</v>
      </c>
      <c r="AF49" s="508" t="e">
        <f>_xlfn.SWITCH(VLOOKUP($C49,Model!$A$2:$F$22,6,FALSE),8,(VLOOKUP($I49,Lookup!$N$17:$O$24,2,FALSE)/Lookup!$L$2)*VLOOKUP($C49,Model!$A$2:$E$22,5,FALSE)*VLOOKUP($C49,Model!$A$2:$K$22,11,FALSE),(VLOOKUP($I49,Lookup!$N$4:$O$15,2,FALSE)/Lookup!$L$2)*VLOOKUP($C49,Model!$A$2:$E$22,5,FALSE)*VLOOKUP($C49,Model!$A$2:$K$22,11,FALSE))</f>
        <v>#NAME?</v>
      </c>
      <c r="AG49" s="508" t="e">
        <f>(VLOOKUP($J49,Lookup!$P$4:$Q$15,2,FALSE)/Lookup!$P$2)*VLOOKUP($C49,Model!$A$2:$E$22,5,FALSE)*VLOOKUP($C49,Model!$A$2:$L$22,12,FALSE)</f>
        <v>#N/A</v>
      </c>
      <c r="AH49" s="508" t="e">
        <f>_xlfn.SWITCH(VLOOKUP($C49,Model!$A$2:$F$22,6,FALSE),8,(VLOOKUP($K49,Lookup!$R$15:$S$23,2,FALSE)/Lookup!$R$2)*VLOOKUP($C49,Model!$A$2:$E$22,5,FALSE)*VLOOKUP($C49,Model!$A$2:$M$22,13,FALSE),(VLOOKUP($K49,Lookup!$R$4:$S$12,2,FALSE)/Lookup!$R$2)*VLOOKUP($C49,Model!$A$2:$E$22,5,FALSE)*VLOOKUP($C49,Model!$A$2:$M$22,13,FALSE))</f>
        <v>#NAME?</v>
      </c>
      <c r="AI49" s="508" t="e">
        <f>(VLOOKUP($L49,Lookup!$V$4:$W$12,2,FALSE)/Lookup!$V$2)*VLOOKUP($C49,Model!$A$2:$E$22,5,FALSE)*VLOOKUP($C49,Model!$A$2:$N$22,14,FALSE)</f>
        <v>#N/A</v>
      </c>
      <c r="AJ49" s="508" t="e">
        <f>(VLOOKUP($M49,Lookup!$X$4:$Y$10,2,FALSE)/Lookup!$X$2)*VLOOKUP($C49,Model!$A$2:$E$22,5,FALSE)*VLOOKUP($C49,Model!$A$2:$O$22,15,FALSE)</f>
        <v>#N/A</v>
      </c>
      <c r="AK49" s="508" t="e">
        <f>(VLOOKUP($N49,Lookup!$Z$4:$AA$13,2,FALSE)/Lookup!$Z$2)*VLOOKUP($C49,Model!$A$2:$E$22,5,FALSE)*VLOOKUP($C49,Model!$A$2:$P$22,16,FALSE)</f>
        <v>#N/A</v>
      </c>
      <c r="AL49" s="508" t="e">
        <f>(VLOOKUP($O49,Lookup!$AB$4:$AC$13,2,FALSE)/Lookup!$AB$2)*VLOOKUP($C49,Model!$A$2:$E$22,5,FALSE)*VLOOKUP($C49,Model!$A$2:$Q$22,17,FALSE)</f>
        <v>#N/A</v>
      </c>
      <c r="AM49" s="508" t="e">
        <f>(VLOOKUP($P49,Lookup!$T$4:$U$8,2,FALSE)/Lookup!$T$2)*VLOOKUP($C49,Model!$A$2:$E$22,5,FALSE)*VLOOKUP($C49,Model!$A$2:$R$22,18,FALSE)</f>
        <v>#N/A</v>
      </c>
      <c r="AN49" s="508" t="e">
        <f>(VLOOKUP($Q49,Lookup!$AD$4:$AE$13,2,FALSE)/Lookup!$AD$2)*VLOOKUP($C49,Model!$A$2:$E$22,5,FALSE)*VLOOKUP($C49,Model!$A$2:$S$22,19,FALSE)</f>
        <v>#N/A</v>
      </c>
      <c r="AO49" s="508" t="e">
        <f>(VLOOKUP($R49,Lookup!$AF$4:$AG$8,2,FALSE)/Lookup!$AF$2)*VLOOKUP($C49,Model!$A$2:$E$22,5,FALSE)*VLOOKUP($C49,Model!$A$2:$T$22,20,FALSE)</f>
        <v>#N/A</v>
      </c>
      <c r="AP49" s="508" t="e">
        <f>(VLOOKUP($S49,Lookup!$AH$4:$AI$9,2,FALSE)/Lookup!$AH$2)*VLOOKUP($C49,Model!$A$2:$E$22,5,FALSE)*VLOOKUP($C49,Model!$A$2:$U$22,21,FALSE)</f>
        <v>#N/A</v>
      </c>
      <c r="AQ49" s="508" t="e">
        <f>(VLOOKUP($T49,Lookup!$AJ$4:$AK$12,2,FALSE)/Lookup!$AJ$2)*VLOOKUP($C49,Model!$A$2:$E$22,5,FALSE)*VLOOKUP($C49,Model!$A$2:$V$22,22,FALSE)</f>
        <v>#N/A</v>
      </c>
    </row>
    <row r="50">
      <c r="A50" s="74"/>
      <c r="B50" s="74"/>
      <c r="C50" s="74"/>
      <c r="D50" s="74"/>
      <c r="E50" s="74"/>
      <c r="F50" s="74"/>
      <c r="G50" s="74"/>
      <c r="H50" s="74"/>
      <c r="I50" s="75"/>
      <c r="J50" s="74"/>
      <c r="K50" s="74"/>
      <c r="L50" s="74"/>
      <c r="M50" s="74"/>
      <c r="N50" s="74"/>
      <c r="O50" s="77"/>
      <c r="P50" s="74"/>
      <c r="Q50" s="74"/>
      <c r="R50" s="74"/>
      <c r="S50" s="74"/>
      <c r="T50" s="74"/>
      <c r="U50" s="508">
        <f t="shared" si="2"/>
        <v>0</v>
      </c>
      <c r="V50" s="513">
        <f t="shared" si="1"/>
        <v>0</v>
      </c>
      <c r="W50" s="511"/>
      <c r="X50" s="511"/>
      <c r="Y50" s="511"/>
      <c r="Z50" s="507" t="e">
        <f>VLOOKUP($C50,Model!$A$2:$D$22,2,FALSE)</f>
        <v>#N/A</v>
      </c>
      <c r="AA50" s="508" t="e">
        <f>(VLOOKUP($D50,Lookup!$C$4:$D$36,2,FALSE)/Lookup!$C$2)*VLOOKUP($C50,Model!$A$2:$E$22,5,FALSE)*VLOOKUP($C50,Model!$A$2:$G$22,7,FALSE)</f>
        <v>#N/A</v>
      </c>
      <c r="AB50" s="508" t="e">
        <f>(VLOOKUP($E50,Lookup!$F$4:$G$8,2,FALSE)/Lookup!$F$2)*VLOOKUP($C50,Model!$A$2:$E$22,5,FALSE)*VLOOKUP($C50,Model!$A$2:$H$22,8,FALSE)</f>
        <v>#N/A</v>
      </c>
      <c r="AC50" s="508" t="e">
        <f>(VLOOKUP($F50,Lookup!$H$4:$I$26,2,FALSE)/Lookup!$H$2)*VLOOKUP($C50,Model!$A$2:$E$22,5,FALSE)*VLOOKUP($C50,Model!$A$2:$I$22,9,FALSE)</f>
        <v>#N/A</v>
      </c>
      <c r="AD50" s="508" t="e">
        <f>(VLOOKUP($G50,Lookup!$J$4:$K$34,2,FALSE)/Lookup!$J$2)*VLOOKUP($C50,Model!$A$2:$E$22,5,FALSE)*VLOOKUP($C50,Model!$A$2:$J$22,10,FALSE)</f>
        <v>#N/A</v>
      </c>
      <c r="AE50" s="508" t="e">
        <f>(VLOOKUP($H50,Lookup!$L$4:$M$15,2,FALSE)/Lookup!$L$2)*VLOOKUP($C50,Model!$A$2:$E$22,5,FALSE)*VLOOKUP($C50,Model!$A$2:$K$22,11,FALSE)</f>
        <v>#N/A</v>
      </c>
      <c r="AF50" s="508" t="e">
        <f>_xlfn.SWITCH(VLOOKUP($C50,Model!$A$2:$F$22,6,FALSE),8,(VLOOKUP($I50,Lookup!$N$17:$O$24,2,FALSE)/Lookup!$L$2)*VLOOKUP($C50,Model!$A$2:$E$22,5,FALSE)*VLOOKUP($C50,Model!$A$2:$K$22,11,FALSE),(VLOOKUP($I50,Lookup!$N$4:$O$15,2,FALSE)/Lookup!$L$2)*VLOOKUP($C50,Model!$A$2:$E$22,5,FALSE)*VLOOKUP($C50,Model!$A$2:$K$22,11,FALSE))</f>
        <v>#NAME?</v>
      </c>
      <c r="AG50" s="508" t="e">
        <f>(VLOOKUP($J50,Lookup!$P$4:$Q$15,2,FALSE)/Lookup!$P$2)*VLOOKUP($C50,Model!$A$2:$E$22,5,FALSE)*VLOOKUP($C50,Model!$A$2:$L$22,12,FALSE)</f>
        <v>#N/A</v>
      </c>
      <c r="AH50" s="508" t="e">
        <f>_xlfn.SWITCH(VLOOKUP($C50,Model!$A$2:$F$22,6,FALSE),8,(VLOOKUP($K50,Lookup!$R$15:$S$23,2,FALSE)/Lookup!$R$2)*VLOOKUP($C50,Model!$A$2:$E$22,5,FALSE)*VLOOKUP($C50,Model!$A$2:$M$22,13,FALSE),(VLOOKUP($K50,Lookup!$R$4:$S$12,2,FALSE)/Lookup!$R$2)*VLOOKUP($C50,Model!$A$2:$E$22,5,FALSE)*VLOOKUP($C50,Model!$A$2:$M$22,13,FALSE))</f>
        <v>#NAME?</v>
      </c>
      <c r="AI50" s="508" t="e">
        <f>(VLOOKUP($L50,Lookup!$V$4:$W$12,2,FALSE)/Lookup!$V$2)*VLOOKUP($C50,Model!$A$2:$E$22,5,FALSE)*VLOOKUP($C50,Model!$A$2:$N$22,14,FALSE)</f>
        <v>#N/A</v>
      </c>
      <c r="AJ50" s="508" t="e">
        <f>(VLOOKUP($M50,Lookup!$X$4:$Y$10,2,FALSE)/Lookup!$X$2)*VLOOKUP($C50,Model!$A$2:$E$22,5,FALSE)*VLOOKUP($C50,Model!$A$2:$O$22,15,FALSE)</f>
        <v>#N/A</v>
      </c>
      <c r="AK50" s="508" t="e">
        <f>(VLOOKUP($N50,Lookup!$Z$4:$AA$13,2,FALSE)/Lookup!$Z$2)*VLOOKUP($C50,Model!$A$2:$E$22,5,FALSE)*VLOOKUP($C50,Model!$A$2:$P$22,16,FALSE)</f>
        <v>#N/A</v>
      </c>
      <c r="AL50" s="508" t="e">
        <f>(VLOOKUP($O50,Lookup!$AB$4:$AC$13,2,FALSE)/Lookup!$AB$2)*VLOOKUP($C50,Model!$A$2:$E$22,5,FALSE)*VLOOKUP($C50,Model!$A$2:$Q$22,17,FALSE)</f>
        <v>#N/A</v>
      </c>
      <c r="AM50" s="508" t="e">
        <f>(VLOOKUP($P50,Lookup!$T$4:$U$8,2,FALSE)/Lookup!$T$2)*VLOOKUP($C50,Model!$A$2:$E$22,5,FALSE)*VLOOKUP($C50,Model!$A$2:$R$22,18,FALSE)</f>
        <v>#N/A</v>
      </c>
      <c r="AN50" s="508" t="e">
        <f>(VLOOKUP($Q50,Lookup!$AD$4:$AE$13,2,FALSE)/Lookup!$AD$2)*VLOOKUP($C50,Model!$A$2:$E$22,5,FALSE)*VLOOKUP($C50,Model!$A$2:$S$22,19,FALSE)</f>
        <v>#N/A</v>
      </c>
      <c r="AO50" s="508" t="e">
        <f>(VLOOKUP($R50,Lookup!$AF$4:$AG$8,2,FALSE)/Lookup!$AF$2)*VLOOKUP($C50,Model!$A$2:$E$22,5,FALSE)*VLOOKUP($C50,Model!$A$2:$T$22,20,FALSE)</f>
        <v>#N/A</v>
      </c>
      <c r="AP50" s="508" t="e">
        <f>(VLOOKUP($S50,Lookup!$AH$4:$AI$9,2,FALSE)/Lookup!$AH$2)*VLOOKUP($C50,Model!$A$2:$E$22,5,FALSE)*VLOOKUP($C50,Model!$A$2:$U$22,21,FALSE)</f>
        <v>#N/A</v>
      </c>
      <c r="AQ50" s="508" t="e">
        <f>(VLOOKUP($T50,Lookup!$AJ$4:$AK$12,2,FALSE)/Lookup!$AJ$2)*VLOOKUP($C50,Model!$A$2:$E$22,5,FALSE)*VLOOKUP($C50,Model!$A$2:$V$22,22,FALSE)</f>
        <v>#N/A</v>
      </c>
    </row>
    <row r="51">
      <c r="A51" s="74"/>
      <c r="B51" s="74"/>
      <c r="C51" s="74"/>
      <c r="D51" s="74"/>
      <c r="E51" s="74"/>
      <c r="F51" s="74"/>
      <c r="G51" s="74"/>
      <c r="H51" s="74"/>
      <c r="I51" s="75"/>
      <c r="J51" s="74"/>
      <c r="K51" s="74"/>
      <c r="L51" s="74"/>
      <c r="M51" s="74"/>
      <c r="N51" s="74"/>
      <c r="O51" s="77"/>
      <c r="P51" s="74"/>
      <c r="Q51" s="74"/>
      <c r="R51" s="74"/>
      <c r="S51" s="74"/>
      <c r="T51" s="74"/>
      <c r="U51" s="508">
        <f t="shared" si="2"/>
        <v>0</v>
      </c>
      <c r="V51" s="513">
        <f t="shared" si="1"/>
        <v>0</v>
      </c>
      <c r="W51" s="511"/>
      <c r="X51" s="511"/>
      <c r="Y51" s="511"/>
      <c r="Z51" s="507" t="e">
        <f>VLOOKUP($C51,Model!$A$2:$D$22,2,FALSE)</f>
        <v>#N/A</v>
      </c>
      <c r="AA51" s="508" t="e">
        <f>(VLOOKUP($D51,Lookup!$C$4:$D$36,2,FALSE)/Lookup!$C$2)*VLOOKUP($C51,Model!$A$2:$E$22,5,FALSE)*VLOOKUP($C51,Model!$A$2:$G$22,7,FALSE)</f>
        <v>#N/A</v>
      </c>
      <c r="AB51" s="508" t="e">
        <f>(VLOOKUP($E51,Lookup!$F$4:$G$8,2,FALSE)/Lookup!$F$2)*VLOOKUP($C51,Model!$A$2:$E$22,5,FALSE)*VLOOKUP($C51,Model!$A$2:$H$22,8,FALSE)</f>
        <v>#N/A</v>
      </c>
      <c r="AC51" s="508" t="e">
        <f>(VLOOKUP($F51,Lookup!$H$4:$I$26,2,FALSE)/Lookup!$H$2)*VLOOKUP($C51,Model!$A$2:$E$22,5,FALSE)*VLOOKUP($C51,Model!$A$2:$I$22,9,FALSE)</f>
        <v>#N/A</v>
      </c>
      <c r="AD51" s="508" t="e">
        <f>(VLOOKUP($G51,Lookup!$J$4:$K$34,2,FALSE)/Lookup!$J$2)*VLOOKUP($C51,Model!$A$2:$E$22,5,FALSE)*VLOOKUP($C51,Model!$A$2:$J$22,10,FALSE)</f>
        <v>#N/A</v>
      </c>
      <c r="AE51" s="508" t="e">
        <f>(VLOOKUP($H51,Lookup!$L$4:$M$15,2,FALSE)/Lookup!$L$2)*VLOOKUP($C51,Model!$A$2:$E$22,5,FALSE)*VLOOKUP($C51,Model!$A$2:$K$22,11,FALSE)</f>
        <v>#N/A</v>
      </c>
      <c r="AF51" s="508" t="e">
        <f>_xlfn.SWITCH(VLOOKUP($C51,Model!$A$2:$F$22,6,FALSE),8,(VLOOKUP($I51,Lookup!$N$17:$O$24,2,FALSE)/Lookup!$L$2)*VLOOKUP($C51,Model!$A$2:$E$22,5,FALSE)*VLOOKUP($C51,Model!$A$2:$K$22,11,FALSE),(VLOOKUP($I51,Lookup!$N$4:$O$15,2,FALSE)/Lookup!$L$2)*VLOOKUP($C51,Model!$A$2:$E$22,5,FALSE)*VLOOKUP($C51,Model!$A$2:$K$22,11,FALSE))</f>
        <v>#NAME?</v>
      </c>
      <c r="AG51" s="508" t="e">
        <f>(VLOOKUP($J51,Lookup!$P$4:$Q$15,2,FALSE)/Lookup!$P$2)*VLOOKUP($C51,Model!$A$2:$E$22,5,FALSE)*VLOOKUP($C51,Model!$A$2:$L$22,12,FALSE)</f>
        <v>#N/A</v>
      </c>
      <c r="AH51" s="508" t="e">
        <f>_xlfn.SWITCH(VLOOKUP($C51,Model!$A$2:$F$22,6,FALSE),8,(VLOOKUP($K51,Lookup!$R$15:$S$23,2,FALSE)/Lookup!$R$2)*VLOOKUP($C51,Model!$A$2:$E$22,5,FALSE)*VLOOKUP($C51,Model!$A$2:$M$22,13,FALSE),(VLOOKUP($K51,Lookup!$R$4:$S$12,2,FALSE)/Lookup!$R$2)*VLOOKUP($C51,Model!$A$2:$E$22,5,FALSE)*VLOOKUP($C51,Model!$A$2:$M$22,13,FALSE))</f>
        <v>#NAME?</v>
      </c>
      <c r="AI51" s="508" t="e">
        <f>(VLOOKUP($L51,Lookup!$V$4:$W$12,2,FALSE)/Lookup!$V$2)*VLOOKUP($C51,Model!$A$2:$E$22,5,FALSE)*VLOOKUP($C51,Model!$A$2:$N$22,14,FALSE)</f>
        <v>#N/A</v>
      </c>
      <c r="AJ51" s="508" t="e">
        <f>(VLOOKUP($M51,Lookup!$X$4:$Y$10,2,FALSE)/Lookup!$X$2)*VLOOKUP($C51,Model!$A$2:$E$22,5,FALSE)*VLOOKUP($C51,Model!$A$2:$O$22,15,FALSE)</f>
        <v>#N/A</v>
      </c>
      <c r="AK51" s="508" t="e">
        <f>(VLOOKUP($N51,Lookup!$Z$4:$AA$13,2,FALSE)/Lookup!$Z$2)*VLOOKUP($C51,Model!$A$2:$E$22,5,FALSE)*VLOOKUP($C51,Model!$A$2:$P$22,16,FALSE)</f>
        <v>#N/A</v>
      </c>
      <c r="AL51" s="508" t="e">
        <f>(VLOOKUP($O51,Lookup!$AB$4:$AC$13,2,FALSE)/Lookup!$AB$2)*VLOOKUP($C51,Model!$A$2:$E$22,5,FALSE)*VLOOKUP($C51,Model!$A$2:$Q$22,17,FALSE)</f>
        <v>#N/A</v>
      </c>
      <c r="AM51" s="508" t="e">
        <f>(VLOOKUP($P51,Lookup!$T$4:$U$8,2,FALSE)/Lookup!$T$2)*VLOOKUP($C51,Model!$A$2:$E$22,5,FALSE)*VLOOKUP($C51,Model!$A$2:$R$22,18,FALSE)</f>
        <v>#N/A</v>
      </c>
      <c r="AN51" s="508" t="e">
        <f>(VLOOKUP($Q51,Lookup!$AD$4:$AE$13,2,FALSE)/Lookup!$AD$2)*VLOOKUP($C51,Model!$A$2:$E$22,5,FALSE)*VLOOKUP($C51,Model!$A$2:$S$22,19,FALSE)</f>
        <v>#N/A</v>
      </c>
      <c r="AO51" s="508" t="e">
        <f>(VLOOKUP($R51,Lookup!$AF$4:$AG$8,2,FALSE)/Lookup!$AF$2)*VLOOKUP($C51,Model!$A$2:$E$22,5,FALSE)*VLOOKUP($C51,Model!$A$2:$T$22,20,FALSE)</f>
        <v>#N/A</v>
      </c>
      <c r="AP51" s="508" t="e">
        <f>(VLOOKUP($S51,Lookup!$AH$4:$AI$9,2,FALSE)/Lookup!$AH$2)*VLOOKUP($C51,Model!$A$2:$E$22,5,FALSE)*VLOOKUP($C51,Model!$A$2:$U$22,21,FALSE)</f>
        <v>#N/A</v>
      </c>
      <c r="AQ51" s="508" t="e">
        <f>(VLOOKUP($T51,Lookup!$AJ$4:$AK$12,2,FALSE)/Lookup!$AJ$2)*VLOOKUP($C51,Model!$A$2:$E$22,5,FALSE)*VLOOKUP($C51,Model!$A$2:$V$22,22,FALSE)</f>
        <v>#N/A</v>
      </c>
    </row>
    <row r="52">
      <c r="A52" s="74"/>
      <c r="B52" s="74"/>
      <c r="C52" s="74"/>
      <c r="D52" s="74"/>
      <c r="E52" s="74"/>
      <c r="F52" s="74"/>
      <c r="G52" s="74"/>
      <c r="H52" s="74"/>
      <c r="I52" s="75"/>
      <c r="J52" s="74"/>
      <c r="K52" s="74"/>
      <c r="L52" s="74"/>
      <c r="M52" s="74"/>
      <c r="N52" s="74"/>
      <c r="O52" s="77"/>
      <c r="P52" s="74"/>
      <c r="Q52" s="74"/>
      <c r="R52" s="74"/>
      <c r="S52" s="74"/>
      <c r="T52" s="74"/>
      <c r="U52" s="508">
        <f t="shared" si="2"/>
        <v>0</v>
      </c>
      <c r="V52" s="513">
        <f t="shared" si="1"/>
        <v>0</v>
      </c>
      <c r="W52" s="511"/>
      <c r="X52" s="511"/>
      <c r="Y52" s="511"/>
      <c r="Z52" s="507" t="e">
        <f>VLOOKUP($C52,Model!$A$2:$D$22,2,FALSE)</f>
        <v>#N/A</v>
      </c>
      <c r="AA52" s="508" t="e">
        <f>(VLOOKUP($D52,Lookup!$C$4:$D$36,2,FALSE)/Lookup!$C$2)*VLOOKUP($C52,Model!$A$2:$E$22,5,FALSE)*VLOOKUP($C52,Model!$A$2:$G$22,7,FALSE)</f>
        <v>#N/A</v>
      </c>
      <c r="AB52" s="508" t="e">
        <f>(VLOOKUP($E52,Lookup!$F$4:$G$8,2,FALSE)/Lookup!$F$2)*VLOOKUP($C52,Model!$A$2:$E$22,5,FALSE)*VLOOKUP($C52,Model!$A$2:$H$22,8,FALSE)</f>
        <v>#N/A</v>
      </c>
      <c r="AC52" s="508" t="e">
        <f>(VLOOKUP($F52,Lookup!$H$4:$I$26,2,FALSE)/Lookup!$H$2)*VLOOKUP($C52,Model!$A$2:$E$22,5,FALSE)*VLOOKUP($C52,Model!$A$2:$I$22,9,FALSE)</f>
        <v>#N/A</v>
      </c>
      <c r="AD52" s="508" t="e">
        <f>(VLOOKUP($G52,Lookup!$J$4:$K$34,2,FALSE)/Lookup!$J$2)*VLOOKUP($C52,Model!$A$2:$E$22,5,FALSE)*VLOOKUP($C52,Model!$A$2:$J$22,10,FALSE)</f>
        <v>#N/A</v>
      </c>
      <c r="AE52" s="508" t="e">
        <f>(VLOOKUP($H52,Lookup!$L$4:$M$15,2,FALSE)/Lookup!$L$2)*VLOOKUP($C52,Model!$A$2:$E$22,5,FALSE)*VLOOKUP($C52,Model!$A$2:$K$22,11,FALSE)</f>
        <v>#N/A</v>
      </c>
      <c r="AF52" s="508" t="e">
        <f>_xlfn.SWITCH(VLOOKUP($C52,Model!$A$2:$F$22,6,FALSE),8,(VLOOKUP($I52,Lookup!$N$17:$O$24,2,FALSE)/Lookup!$L$2)*VLOOKUP($C52,Model!$A$2:$E$22,5,FALSE)*VLOOKUP($C52,Model!$A$2:$K$22,11,FALSE),(VLOOKUP($I52,Lookup!$N$4:$O$15,2,FALSE)/Lookup!$L$2)*VLOOKUP($C52,Model!$A$2:$E$22,5,FALSE)*VLOOKUP($C52,Model!$A$2:$K$22,11,FALSE))</f>
        <v>#NAME?</v>
      </c>
      <c r="AG52" s="508" t="e">
        <f>(VLOOKUP($J52,Lookup!$P$4:$Q$15,2,FALSE)/Lookup!$P$2)*VLOOKUP($C52,Model!$A$2:$E$22,5,FALSE)*VLOOKUP($C52,Model!$A$2:$L$22,12,FALSE)</f>
        <v>#N/A</v>
      </c>
      <c r="AH52" s="508" t="e">
        <f>_xlfn.SWITCH(VLOOKUP($C52,Model!$A$2:$F$22,6,FALSE),8,(VLOOKUP($K52,Lookup!$R$15:$S$23,2,FALSE)/Lookup!$R$2)*VLOOKUP($C52,Model!$A$2:$E$22,5,FALSE)*VLOOKUP($C52,Model!$A$2:$M$22,13,FALSE),(VLOOKUP($K52,Lookup!$R$4:$S$12,2,FALSE)/Lookup!$R$2)*VLOOKUP($C52,Model!$A$2:$E$22,5,FALSE)*VLOOKUP($C52,Model!$A$2:$M$22,13,FALSE))</f>
        <v>#NAME?</v>
      </c>
      <c r="AI52" s="508" t="e">
        <f>(VLOOKUP($L52,Lookup!$V$4:$W$12,2,FALSE)/Lookup!$V$2)*VLOOKUP($C52,Model!$A$2:$E$22,5,FALSE)*VLOOKUP($C52,Model!$A$2:$N$22,14,FALSE)</f>
        <v>#N/A</v>
      </c>
      <c r="AJ52" s="508" t="e">
        <f>(VLOOKUP($M52,Lookup!$X$4:$Y$10,2,FALSE)/Lookup!$X$2)*VLOOKUP($C52,Model!$A$2:$E$22,5,FALSE)*VLOOKUP($C52,Model!$A$2:$O$22,15,FALSE)</f>
        <v>#N/A</v>
      </c>
      <c r="AK52" s="508" t="e">
        <f>(VLOOKUP($N52,Lookup!$Z$4:$AA$13,2,FALSE)/Lookup!$Z$2)*VLOOKUP($C52,Model!$A$2:$E$22,5,FALSE)*VLOOKUP($C52,Model!$A$2:$P$22,16,FALSE)</f>
        <v>#N/A</v>
      </c>
      <c r="AL52" s="508" t="e">
        <f>(VLOOKUP($O52,Lookup!$AB$4:$AC$13,2,FALSE)/Lookup!$AB$2)*VLOOKUP($C52,Model!$A$2:$E$22,5,FALSE)*VLOOKUP($C52,Model!$A$2:$Q$22,17,FALSE)</f>
        <v>#N/A</v>
      </c>
      <c r="AM52" s="508" t="e">
        <f>(VLOOKUP($P52,Lookup!$T$4:$U$8,2,FALSE)/Lookup!$T$2)*VLOOKUP($C52,Model!$A$2:$E$22,5,FALSE)*VLOOKUP($C52,Model!$A$2:$R$22,18,FALSE)</f>
        <v>#N/A</v>
      </c>
      <c r="AN52" s="508" t="e">
        <f>(VLOOKUP($Q52,Lookup!$AD$4:$AE$13,2,FALSE)/Lookup!$AD$2)*VLOOKUP($C52,Model!$A$2:$E$22,5,FALSE)*VLOOKUP($C52,Model!$A$2:$S$22,19,FALSE)</f>
        <v>#N/A</v>
      </c>
      <c r="AO52" s="508" t="e">
        <f>(VLOOKUP($R52,Lookup!$AF$4:$AG$8,2,FALSE)/Lookup!$AF$2)*VLOOKUP($C52,Model!$A$2:$E$22,5,FALSE)*VLOOKUP($C52,Model!$A$2:$T$22,20,FALSE)</f>
        <v>#N/A</v>
      </c>
      <c r="AP52" s="508" t="e">
        <f>(VLOOKUP($S52,Lookup!$AH$4:$AI$9,2,FALSE)/Lookup!$AH$2)*VLOOKUP($C52,Model!$A$2:$E$22,5,FALSE)*VLOOKUP($C52,Model!$A$2:$U$22,21,FALSE)</f>
        <v>#N/A</v>
      </c>
      <c r="AQ52" s="508" t="e">
        <f>(VLOOKUP($T52,Lookup!$AJ$4:$AK$12,2,FALSE)/Lookup!$AJ$2)*VLOOKUP($C52,Model!$A$2:$E$22,5,FALSE)*VLOOKUP($C52,Model!$A$2:$V$22,22,FALSE)</f>
        <v>#N/A</v>
      </c>
    </row>
    <row r="53">
      <c r="A53" s="74"/>
      <c r="B53" s="74"/>
      <c r="C53" s="74"/>
      <c r="D53" s="74"/>
      <c r="E53" s="74"/>
      <c r="F53" s="74"/>
      <c r="G53" s="74"/>
      <c r="H53" s="74"/>
      <c r="I53" s="75"/>
      <c r="J53" s="74"/>
      <c r="K53" s="74"/>
      <c r="L53" s="74"/>
      <c r="M53" s="74"/>
      <c r="N53" s="74"/>
      <c r="O53" s="77"/>
      <c r="P53" s="74"/>
      <c r="Q53" s="74"/>
      <c r="R53" s="74"/>
      <c r="S53" s="74"/>
      <c r="T53" s="74"/>
      <c r="U53" s="508">
        <f t="shared" si="2"/>
        <v>0</v>
      </c>
      <c r="V53" s="513">
        <f t="shared" si="1"/>
        <v>0</v>
      </c>
      <c r="W53" s="511"/>
      <c r="X53" s="511"/>
      <c r="Y53" s="511"/>
      <c r="Z53" s="507" t="e">
        <f>VLOOKUP($C53,Model!$A$2:$D$22,2,FALSE)</f>
        <v>#N/A</v>
      </c>
      <c r="AA53" s="508" t="e">
        <f>(VLOOKUP($D53,Lookup!$C$4:$D$36,2,FALSE)/Lookup!$C$2)*VLOOKUP($C53,Model!$A$2:$E$22,5,FALSE)*VLOOKUP($C53,Model!$A$2:$G$22,7,FALSE)</f>
        <v>#N/A</v>
      </c>
      <c r="AB53" s="508" t="e">
        <f>(VLOOKUP($E53,Lookup!$F$4:$G$8,2,FALSE)/Lookup!$F$2)*VLOOKUP($C53,Model!$A$2:$E$22,5,FALSE)*VLOOKUP($C53,Model!$A$2:$H$22,8,FALSE)</f>
        <v>#N/A</v>
      </c>
      <c r="AC53" s="508" t="e">
        <f>(VLOOKUP($F53,Lookup!$H$4:$I$26,2,FALSE)/Lookup!$H$2)*VLOOKUP($C53,Model!$A$2:$E$22,5,FALSE)*VLOOKUP($C53,Model!$A$2:$I$22,9,FALSE)</f>
        <v>#N/A</v>
      </c>
      <c r="AD53" s="508" t="e">
        <f>(VLOOKUP($G53,Lookup!$J$4:$K$34,2,FALSE)/Lookup!$J$2)*VLOOKUP($C53,Model!$A$2:$E$22,5,FALSE)*VLOOKUP($C53,Model!$A$2:$J$22,10,FALSE)</f>
        <v>#N/A</v>
      </c>
      <c r="AE53" s="508" t="e">
        <f>(VLOOKUP($H53,Lookup!$L$4:$M$15,2,FALSE)/Lookup!$L$2)*VLOOKUP($C53,Model!$A$2:$E$22,5,FALSE)*VLOOKUP($C53,Model!$A$2:$K$22,11,FALSE)</f>
        <v>#N/A</v>
      </c>
      <c r="AF53" s="508" t="e">
        <f>_xlfn.SWITCH(VLOOKUP($C53,Model!$A$2:$F$22,6,FALSE),8,(VLOOKUP($I53,Lookup!$N$17:$O$24,2,FALSE)/Lookup!$L$2)*VLOOKUP($C53,Model!$A$2:$E$22,5,FALSE)*VLOOKUP($C53,Model!$A$2:$K$22,11,FALSE),(VLOOKUP($I53,Lookup!$N$4:$O$15,2,FALSE)/Lookup!$L$2)*VLOOKUP($C53,Model!$A$2:$E$22,5,FALSE)*VLOOKUP($C53,Model!$A$2:$K$22,11,FALSE))</f>
        <v>#NAME?</v>
      </c>
      <c r="AG53" s="508" t="e">
        <f>(VLOOKUP($J53,Lookup!$P$4:$Q$15,2,FALSE)/Lookup!$P$2)*VLOOKUP($C53,Model!$A$2:$E$22,5,FALSE)*VLOOKUP($C53,Model!$A$2:$L$22,12,FALSE)</f>
        <v>#N/A</v>
      </c>
      <c r="AH53" s="508" t="e">
        <f>_xlfn.SWITCH(VLOOKUP($C53,Model!$A$2:$F$22,6,FALSE),8,(VLOOKUP($K53,Lookup!$R$15:$S$23,2,FALSE)/Lookup!$R$2)*VLOOKUP($C53,Model!$A$2:$E$22,5,FALSE)*VLOOKUP($C53,Model!$A$2:$M$22,13,FALSE),(VLOOKUP($K53,Lookup!$R$4:$S$12,2,FALSE)/Lookup!$R$2)*VLOOKUP($C53,Model!$A$2:$E$22,5,FALSE)*VLOOKUP($C53,Model!$A$2:$M$22,13,FALSE))</f>
        <v>#NAME?</v>
      </c>
      <c r="AI53" s="508" t="e">
        <f>(VLOOKUP($L53,Lookup!$V$4:$W$12,2,FALSE)/Lookup!$V$2)*VLOOKUP($C53,Model!$A$2:$E$22,5,FALSE)*VLOOKUP($C53,Model!$A$2:$N$22,14,FALSE)</f>
        <v>#N/A</v>
      </c>
      <c r="AJ53" s="508" t="e">
        <f>(VLOOKUP($M53,Lookup!$X$4:$Y$10,2,FALSE)/Lookup!$X$2)*VLOOKUP($C53,Model!$A$2:$E$22,5,FALSE)*VLOOKUP($C53,Model!$A$2:$O$22,15,FALSE)</f>
        <v>#N/A</v>
      </c>
      <c r="AK53" s="508" t="e">
        <f>(VLOOKUP($N53,Lookup!$Z$4:$AA$13,2,FALSE)/Lookup!$Z$2)*VLOOKUP($C53,Model!$A$2:$E$22,5,FALSE)*VLOOKUP($C53,Model!$A$2:$P$22,16,FALSE)</f>
        <v>#N/A</v>
      </c>
      <c r="AL53" s="508" t="e">
        <f>(VLOOKUP($O53,Lookup!$AB$4:$AC$13,2,FALSE)/Lookup!$AB$2)*VLOOKUP($C53,Model!$A$2:$E$22,5,FALSE)*VLOOKUP($C53,Model!$A$2:$Q$22,17,FALSE)</f>
        <v>#N/A</v>
      </c>
      <c r="AM53" s="508" t="e">
        <f>(VLOOKUP($P53,Lookup!$T$4:$U$8,2,FALSE)/Lookup!$T$2)*VLOOKUP($C53,Model!$A$2:$E$22,5,FALSE)*VLOOKUP($C53,Model!$A$2:$R$22,18,FALSE)</f>
        <v>#N/A</v>
      </c>
      <c r="AN53" s="508" t="e">
        <f>(VLOOKUP($Q53,Lookup!$AD$4:$AE$13,2,FALSE)/Lookup!$AD$2)*VLOOKUP($C53,Model!$A$2:$E$22,5,FALSE)*VLOOKUP($C53,Model!$A$2:$S$22,19,FALSE)</f>
        <v>#N/A</v>
      </c>
      <c r="AO53" s="508" t="e">
        <f>(VLOOKUP($R53,Lookup!$AF$4:$AG$8,2,FALSE)/Lookup!$AF$2)*VLOOKUP($C53,Model!$A$2:$E$22,5,FALSE)*VLOOKUP($C53,Model!$A$2:$T$22,20,FALSE)</f>
        <v>#N/A</v>
      </c>
      <c r="AP53" s="508" t="e">
        <f>(VLOOKUP($S53,Lookup!$AH$4:$AI$9,2,FALSE)/Lookup!$AH$2)*VLOOKUP($C53,Model!$A$2:$E$22,5,FALSE)*VLOOKUP($C53,Model!$A$2:$U$22,21,FALSE)</f>
        <v>#N/A</v>
      </c>
      <c r="AQ53" s="508" t="e">
        <f>(VLOOKUP($T53,Lookup!$AJ$4:$AK$12,2,FALSE)/Lookup!$AJ$2)*VLOOKUP($C53,Model!$A$2:$E$22,5,FALSE)*VLOOKUP($C53,Model!$A$2:$V$22,22,FALSE)</f>
        <v>#N/A</v>
      </c>
    </row>
    <row r="54">
      <c r="A54" s="74"/>
      <c r="B54" s="74"/>
      <c r="C54" s="74"/>
      <c r="D54" s="74"/>
      <c r="E54" s="74"/>
      <c r="F54" s="74"/>
      <c r="G54" s="74"/>
      <c r="H54" s="74"/>
      <c r="I54" s="75"/>
      <c r="J54" s="74"/>
      <c r="K54" s="74"/>
      <c r="L54" s="74"/>
      <c r="M54" s="74"/>
      <c r="N54" s="74"/>
      <c r="O54" s="77"/>
      <c r="P54" s="74"/>
      <c r="Q54" s="74"/>
      <c r="R54" s="74"/>
      <c r="S54" s="74"/>
      <c r="T54" s="74"/>
      <c r="U54" s="508">
        <f t="shared" si="2"/>
        <v>0</v>
      </c>
      <c r="V54" s="513">
        <f t="shared" si="1"/>
        <v>0</v>
      </c>
      <c r="W54" s="511"/>
      <c r="X54" s="511"/>
      <c r="Y54" s="511"/>
      <c r="Z54" s="507" t="e">
        <f>VLOOKUP($C54,Model!$A$2:$D$22,2,FALSE)</f>
        <v>#N/A</v>
      </c>
      <c r="AA54" s="508" t="e">
        <f>(VLOOKUP($D54,Lookup!$C$4:$D$36,2,FALSE)/Lookup!$C$2)*VLOOKUP($C54,Model!$A$2:$E$22,5,FALSE)*VLOOKUP($C54,Model!$A$2:$G$22,7,FALSE)</f>
        <v>#N/A</v>
      </c>
      <c r="AB54" s="508" t="e">
        <f>(VLOOKUP($E54,Lookup!$F$4:$G$8,2,FALSE)/Lookup!$F$2)*VLOOKUP($C54,Model!$A$2:$E$22,5,FALSE)*VLOOKUP($C54,Model!$A$2:$H$22,8,FALSE)</f>
        <v>#N/A</v>
      </c>
      <c r="AC54" s="508" t="e">
        <f>(VLOOKUP($F54,Lookup!$H$4:$I$26,2,FALSE)/Lookup!$H$2)*VLOOKUP($C54,Model!$A$2:$E$22,5,FALSE)*VLOOKUP($C54,Model!$A$2:$I$22,9,FALSE)</f>
        <v>#N/A</v>
      </c>
      <c r="AD54" s="508" t="e">
        <f>(VLOOKUP($G54,Lookup!$J$4:$K$34,2,FALSE)/Lookup!$J$2)*VLOOKUP($C54,Model!$A$2:$E$22,5,FALSE)*VLOOKUP($C54,Model!$A$2:$J$22,10,FALSE)</f>
        <v>#N/A</v>
      </c>
      <c r="AE54" s="508" t="e">
        <f>(VLOOKUP($H54,Lookup!$L$4:$M$15,2,FALSE)/Lookup!$L$2)*VLOOKUP($C54,Model!$A$2:$E$22,5,FALSE)*VLOOKUP($C54,Model!$A$2:$K$22,11,FALSE)</f>
        <v>#N/A</v>
      </c>
      <c r="AF54" s="508" t="e">
        <f>_xlfn.SWITCH(VLOOKUP($C54,Model!$A$2:$F$22,6,FALSE),8,(VLOOKUP($I54,Lookup!$N$17:$O$24,2,FALSE)/Lookup!$L$2)*VLOOKUP($C54,Model!$A$2:$E$22,5,FALSE)*VLOOKUP($C54,Model!$A$2:$K$22,11,FALSE),(VLOOKUP($I54,Lookup!$N$4:$O$15,2,FALSE)/Lookup!$L$2)*VLOOKUP($C54,Model!$A$2:$E$22,5,FALSE)*VLOOKUP($C54,Model!$A$2:$K$22,11,FALSE))</f>
        <v>#NAME?</v>
      </c>
      <c r="AG54" s="508" t="e">
        <f>(VLOOKUP($J54,Lookup!$P$4:$Q$15,2,FALSE)/Lookup!$P$2)*VLOOKUP($C54,Model!$A$2:$E$22,5,FALSE)*VLOOKUP($C54,Model!$A$2:$L$22,12,FALSE)</f>
        <v>#N/A</v>
      </c>
      <c r="AH54" s="508" t="e">
        <f>_xlfn.SWITCH(VLOOKUP($C54,Model!$A$2:$F$22,6,FALSE),8,(VLOOKUP($K54,Lookup!$R$15:$S$23,2,FALSE)/Lookup!$R$2)*VLOOKUP($C54,Model!$A$2:$E$22,5,FALSE)*VLOOKUP($C54,Model!$A$2:$M$22,13,FALSE),(VLOOKUP($K54,Lookup!$R$4:$S$12,2,FALSE)/Lookup!$R$2)*VLOOKUP($C54,Model!$A$2:$E$22,5,FALSE)*VLOOKUP($C54,Model!$A$2:$M$22,13,FALSE))</f>
        <v>#NAME?</v>
      </c>
      <c r="AI54" s="508" t="e">
        <f>(VLOOKUP($L54,Lookup!$V$4:$W$12,2,FALSE)/Lookup!$V$2)*VLOOKUP($C54,Model!$A$2:$E$22,5,FALSE)*VLOOKUP($C54,Model!$A$2:$N$22,14,FALSE)</f>
        <v>#N/A</v>
      </c>
      <c r="AJ54" s="508" t="e">
        <f>(VLOOKUP($M54,Lookup!$X$4:$Y$10,2,FALSE)/Lookup!$X$2)*VLOOKUP($C54,Model!$A$2:$E$22,5,FALSE)*VLOOKUP($C54,Model!$A$2:$O$22,15,FALSE)</f>
        <v>#N/A</v>
      </c>
      <c r="AK54" s="508" t="e">
        <f>(VLOOKUP($N54,Lookup!$Z$4:$AA$13,2,FALSE)/Lookup!$Z$2)*VLOOKUP($C54,Model!$A$2:$E$22,5,FALSE)*VLOOKUP($C54,Model!$A$2:$P$22,16,FALSE)</f>
        <v>#N/A</v>
      </c>
      <c r="AL54" s="508" t="e">
        <f>(VLOOKUP($O54,Lookup!$AB$4:$AC$13,2,FALSE)/Lookup!$AB$2)*VLOOKUP($C54,Model!$A$2:$E$22,5,FALSE)*VLOOKUP($C54,Model!$A$2:$Q$22,17,FALSE)</f>
        <v>#N/A</v>
      </c>
      <c r="AM54" s="508" t="e">
        <f>(VLOOKUP($P54,Lookup!$T$4:$U$8,2,FALSE)/Lookup!$T$2)*VLOOKUP($C54,Model!$A$2:$E$22,5,FALSE)*VLOOKUP($C54,Model!$A$2:$R$22,18,FALSE)</f>
        <v>#N/A</v>
      </c>
      <c r="AN54" s="508" t="e">
        <f>(VLOOKUP($Q54,Lookup!$AD$4:$AE$13,2,FALSE)/Lookup!$AD$2)*VLOOKUP($C54,Model!$A$2:$E$22,5,FALSE)*VLOOKUP($C54,Model!$A$2:$S$22,19,FALSE)</f>
        <v>#N/A</v>
      </c>
      <c r="AO54" s="508" t="e">
        <f>(VLOOKUP($R54,Lookup!$AF$4:$AG$8,2,FALSE)/Lookup!$AF$2)*VLOOKUP($C54,Model!$A$2:$E$22,5,FALSE)*VLOOKUP($C54,Model!$A$2:$T$22,20,FALSE)</f>
        <v>#N/A</v>
      </c>
      <c r="AP54" s="508" t="e">
        <f>(VLOOKUP($S54,Lookup!$AH$4:$AI$9,2,FALSE)/Lookup!$AH$2)*VLOOKUP($C54,Model!$A$2:$E$22,5,FALSE)*VLOOKUP($C54,Model!$A$2:$U$22,21,FALSE)</f>
        <v>#N/A</v>
      </c>
      <c r="AQ54" s="508" t="e">
        <f>(VLOOKUP($T54,Lookup!$AJ$4:$AK$12,2,FALSE)/Lookup!$AJ$2)*VLOOKUP($C54,Model!$A$2:$E$22,5,FALSE)*VLOOKUP($C54,Model!$A$2:$V$22,22,FALSE)</f>
        <v>#N/A</v>
      </c>
    </row>
    <row r="55">
      <c r="A55" s="74"/>
      <c r="B55" s="74"/>
      <c r="C55" s="74"/>
      <c r="D55" s="74"/>
      <c r="E55" s="74"/>
      <c r="F55" s="74"/>
      <c r="G55" s="74"/>
      <c r="H55" s="74"/>
      <c r="I55" s="75"/>
      <c r="J55" s="74"/>
      <c r="K55" s="74"/>
      <c r="L55" s="74"/>
      <c r="M55" s="74"/>
      <c r="N55" s="74"/>
      <c r="O55" s="77"/>
      <c r="P55" s="74"/>
      <c r="Q55" s="74"/>
      <c r="R55" s="74"/>
      <c r="S55" s="74"/>
      <c r="T55" s="74"/>
      <c r="U55" s="508">
        <f t="shared" si="2"/>
        <v>0</v>
      </c>
      <c r="V55" s="513">
        <f t="shared" si="1"/>
        <v>0</v>
      </c>
      <c r="W55" s="511"/>
      <c r="X55" s="511"/>
      <c r="Y55" s="511"/>
      <c r="Z55" s="507" t="e">
        <f>VLOOKUP($C55,Model!$A$2:$D$22,2,FALSE)</f>
        <v>#N/A</v>
      </c>
      <c r="AA55" s="508" t="e">
        <f>(VLOOKUP($D55,Lookup!$C$4:$D$36,2,FALSE)/Lookup!$C$2)*VLOOKUP($C55,Model!$A$2:$E$22,5,FALSE)*VLOOKUP($C55,Model!$A$2:$G$22,7,FALSE)</f>
        <v>#N/A</v>
      </c>
      <c r="AB55" s="508" t="e">
        <f>(VLOOKUP($E55,Lookup!$F$4:$G$8,2,FALSE)/Lookup!$F$2)*VLOOKUP($C55,Model!$A$2:$E$22,5,FALSE)*VLOOKUP($C55,Model!$A$2:$H$22,8,FALSE)</f>
        <v>#N/A</v>
      </c>
      <c r="AC55" s="508" t="e">
        <f>(VLOOKUP($F55,Lookup!$H$4:$I$26,2,FALSE)/Lookup!$H$2)*VLOOKUP($C55,Model!$A$2:$E$22,5,FALSE)*VLOOKUP($C55,Model!$A$2:$I$22,9,FALSE)</f>
        <v>#N/A</v>
      </c>
      <c r="AD55" s="508" t="e">
        <f>(VLOOKUP($G55,Lookup!$J$4:$K$34,2,FALSE)/Lookup!$J$2)*VLOOKUP($C55,Model!$A$2:$E$22,5,FALSE)*VLOOKUP($C55,Model!$A$2:$J$22,10,FALSE)</f>
        <v>#N/A</v>
      </c>
      <c r="AE55" s="508" t="e">
        <f>(VLOOKUP($H55,Lookup!$L$4:$M$15,2,FALSE)/Lookup!$L$2)*VLOOKUP($C55,Model!$A$2:$E$22,5,FALSE)*VLOOKUP($C55,Model!$A$2:$K$22,11,FALSE)</f>
        <v>#N/A</v>
      </c>
      <c r="AF55" s="508" t="e">
        <f>_xlfn.SWITCH(VLOOKUP($C55,Model!$A$2:$F$22,6,FALSE),8,(VLOOKUP($I55,Lookup!$N$17:$O$24,2,FALSE)/Lookup!$L$2)*VLOOKUP($C55,Model!$A$2:$E$22,5,FALSE)*VLOOKUP($C55,Model!$A$2:$K$22,11,FALSE),(VLOOKUP($I55,Lookup!$N$4:$O$15,2,FALSE)/Lookup!$L$2)*VLOOKUP($C55,Model!$A$2:$E$22,5,FALSE)*VLOOKUP($C55,Model!$A$2:$K$22,11,FALSE))</f>
        <v>#NAME?</v>
      </c>
      <c r="AG55" s="508" t="e">
        <f>(VLOOKUP($J55,Lookup!$P$4:$Q$15,2,FALSE)/Lookup!$P$2)*VLOOKUP($C55,Model!$A$2:$E$22,5,FALSE)*VLOOKUP($C55,Model!$A$2:$L$22,12,FALSE)</f>
        <v>#N/A</v>
      </c>
      <c r="AH55" s="508" t="e">
        <f>_xlfn.SWITCH(VLOOKUP($C55,Model!$A$2:$F$22,6,FALSE),8,(VLOOKUP($K55,Lookup!$R$15:$S$23,2,FALSE)/Lookup!$R$2)*VLOOKUP($C55,Model!$A$2:$E$22,5,FALSE)*VLOOKUP($C55,Model!$A$2:$M$22,13,FALSE),(VLOOKUP($K55,Lookup!$R$4:$S$12,2,FALSE)/Lookup!$R$2)*VLOOKUP($C55,Model!$A$2:$E$22,5,FALSE)*VLOOKUP($C55,Model!$A$2:$M$22,13,FALSE))</f>
        <v>#NAME?</v>
      </c>
      <c r="AI55" s="508" t="e">
        <f>(VLOOKUP($L55,Lookup!$V$4:$W$12,2,FALSE)/Lookup!$V$2)*VLOOKUP($C55,Model!$A$2:$E$22,5,FALSE)*VLOOKUP($C55,Model!$A$2:$N$22,14,FALSE)</f>
        <v>#N/A</v>
      </c>
      <c r="AJ55" s="508" t="e">
        <f>(VLOOKUP($M55,Lookup!$X$4:$Y$10,2,FALSE)/Lookup!$X$2)*VLOOKUP($C55,Model!$A$2:$E$22,5,FALSE)*VLOOKUP($C55,Model!$A$2:$O$22,15,FALSE)</f>
        <v>#N/A</v>
      </c>
      <c r="AK55" s="508" t="e">
        <f>(VLOOKUP($N55,Lookup!$Z$4:$AA$13,2,FALSE)/Lookup!$Z$2)*VLOOKUP($C55,Model!$A$2:$E$22,5,FALSE)*VLOOKUP($C55,Model!$A$2:$P$22,16,FALSE)</f>
        <v>#N/A</v>
      </c>
      <c r="AL55" s="508" t="e">
        <f>(VLOOKUP($O55,Lookup!$AB$4:$AC$13,2,FALSE)/Lookup!$AB$2)*VLOOKUP($C55,Model!$A$2:$E$22,5,FALSE)*VLOOKUP($C55,Model!$A$2:$Q$22,17,FALSE)</f>
        <v>#N/A</v>
      </c>
      <c r="AM55" s="508" t="e">
        <f>(VLOOKUP($P55,Lookup!$T$4:$U$8,2,FALSE)/Lookup!$T$2)*VLOOKUP($C55,Model!$A$2:$E$22,5,FALSE)*VLOOKUP($C55,Model!$A$2:$R$22,18,FALSE)</f>
        <v>#N/A</v>
      </c>
      <c r="AN55" s="508" t="e">
        <f>(VLOOKUP($Q55,Lookup!$AD$4:$AE$13,2,FALSE)/Lookup!$AD$2)*VLOOKUP($C55,Model!$A$2:$E$22,5,FALSE)*VLOOKUP($C55,Model!$A$2:$S$22,19,FALSE)</f>
        <v>#N/A</v>
      </c>
      <c r="AO55" s="508" t="e">
        <f>(VLOOKUP($R55,Lookup!$AF$4:$AG$8,2,FALSE)/Lookup!$AF$2)*VLOOKUP($C55,Model!$A$2:$E$22,5,FALSE)*VLOOKUP($C55,Model!$A$2:$T$22,20,FALSE)</f>
        <v>#N/A</v>
      </c>
      <c r="AP55" s="508" t="e">
        <f>(VLOOKUP($S55,Lookup!$AH$4:$AI$9,2,FALSE)/Lookup!$AH$2)*VLOOKUP($C55,Model!$A$2:$E$22,5,FALSE)*VLOOKUP($C55,Model!$A$2:$U$22,21,FALSE)</f>
        <v>#N/A</v>
      </c>
      <c r="AQ55" s="508" t="e">
        <f>(VLOOKUP($T55,Lookup!$AJ$4:$AK$12,2,FALSE)/Lookup!$AJ$2)*VLOOKUP($C55,Model!$A$2:$E$22,5,FALSE)*VLOOKUP($C55,Model!$A$2:$V$22,22,FALSE)</f>
        <v>#N/A</v>
      </c>
    </row>
    <row r="56">
      <c r="A56" s="74"/>
      <c r="B56" s="74"/>
      <c r="C56" s="74"/>
      <c r="D56" s="74"/>
      <c r="E56" s="74"/>
      <c r="F56" s="74"/>
      <c r="G56" s="74"/>
      <c r="H56" s="74"/>
      <c r="I56" s="75"/>
      <c r="J56" s="74"/>
      <c r="K56" s="74"/>
      <c r="L56" s="74"/>
      <c r="M56" s="74"/>
      <c r="N56" s="74"/>
      <c r="O56" s="77"/>
      <c r="P56" s="74"/>
      <c r="Q56" s="74"/>
      <c r="R56" s="74"/>
      <c r="S56" s="74"/>
      <c r="T56" s="74"/>
      <c r="U56" s="508">
        <f t="shared" si="2"/>
        <v>0</v>
      </c>
      <c r="V56" s="513">
        <f t="shared" si="1"/>
        <v>0</v>
      </c>
      <c r="W56" s="511"/>
      <c r="X56" s="511"/>
      <c r="Y56" s="511"/>
      <c r="Z56" s="507" t="e">
        <f>VLOOKUP($C56,Model!$A$2:$D$22,2,FALSE)</f>
        <v>#N/A</v>
      </c>
      <c r="AA56" s="508" t="e">
        <f>(VLOOKUP($D56,Lookup!$C$4:$D$36,2,FALSE)/Lookup!$C$2)*VLOOKUP($C56,Model!$A$2:$E$22,5,FALSE)*VLOOKUP($C56,Model!$A$2:$G$22,7,FALSE)</f>
        <v>#N/A</v>
      </c>
      <c r="AB56" s="508" t="e">
        <f>(VLOOKUP($E56,Lookup!$F$4:$G$8,2,FALSE)/Lookup!$F$2)*VLOOKUP($C56,Model!$A$2:$E$22,5,FALSE)*VLOOKUP($C56,Model!$A$2:$H$22,8,FALSE)</f>
        <v>#N/A</v>
      </c>
      <c r="AC56" s="508" t="e">
        <f>(VLOOKUP($F56,Lookup!$H$4:$I$26,2,FALSE)/Lookup!$H$2)*VLOOKUP($C56,Model!$A$2:$E$22,5,FALSE)*VLOOKUP($C56,Model!$A$2:$I$22,9,FALSE)</f>
        <v>#N/A</v>
      </c>
      <c r="AD56" s="508" t="e">
        <f>(VLOOKUP($G56,Lookup!$J$4:$K$34,2,FALSE)/Lookup!$J$2)*VLOOKUP($C56,Model!$A$2:$E$22,5,FALSE)*VLOOKUP($C56,Model!$A$2:$J$22,10,FALSE)</f>
        <v>#N/A</v>
      </c>
      <c r="AE56" s="508" t="e">
        <f>(VLOOKUP($H56,Lookup!$L$4:$M$15,2,FALSE)/Lookup!$L$2)*VLOOKUP($C56,Model!$A$2:$E$22,5,FALSE)*VLOOKUP($C56,Model!$A$2:$K$22,11,FALSE)</f>
        <v>#N/A</v>
      </c>
      <c r="AF56" s="508" t="e">
        <f>_xlfn.SWITCH(VLOOKUP($C56,Model!$A$2:$F$22,6,FALSE),8,(VLOOKUP($I56,Lookup!$N$17:$O$24,2,FALSE)/Lookup!$L$2)*VLOOKUP($C56,Model!$A$2:$E$22,5,FALSE)*VLOOKUP($C56,Model!$A$2:$K$22,11,FALSE),(VLOOKUP($I56,Lookup!$N$4:$O$15,2,FALSE)/Lookup!$L$2)*VLOOKUP($C56,Model!$A$2:$E$22,5,FALSE)*VLOOKUP($C56,Model!$A$2:$K$22,11,FALSE))</f>
        <v>#NAME?</v>
      </c>
      <c r="AG56" s="508" t="e">
        <f>(VLOOKUP($J56,Lookup!$P$4:$Q$15,2,FALSE)/Lookup!$P$2)*VLOOKUP($C56,Model!$A$2:$E$22,5,FALSE)*VLOOKUP($C56,Model!$A$2:$L$22,12,FALSE)</f>
        <v>#N/A</v>
      </c>
      <c r="AH56" s="508" t="e">
        <f>_xlfn.SWITCH(VLOOKUP($C56,Model!$A$2:$F$22,6,FALSE),8,(VLOOKUP($K56,Lookup!$R$15:$S$23,2,FALSE)/Lookup!$R$2)*VLOOKUP($C56,Model!$A$2:$E$22,5,FALSE)*VLOOKUP($C56,Model!$A$2:$M$22,13,FALSE),(VLOOKUP($K56,Lookup!$R$4:$S$12,2,FALSE)/Lookup!$R$2)*VLOOKUP($C56,Model!$A$2:$E$22,5,FALSE)*VLOOKUP($C56,Model!$A$2:$M$22,13,FALSE))</f>
        <v>#NAME?</v>
      </c>
      <c r="AI56" s="508" t="e">
        <f>(VLOOKUP($L56,Lookup!$V$4:$W$12,2,FALSE)/Lookup!$V$2)*VLOOKUP($C56,Model!$A$2:$E$22,5,FALSE)*VLOOKUP($C56,Model!$A$2:$N$22,14,FALSE)</f>
        <v>#N/A</v>
      </c>
      <c r="AJ56" s="508" t="e">
        <f>(VLOOKUP($M56,Lookup!$X$4:$Y$10,2,FALSE)/Lookup!$X$2)*VLOOKUP($C56,Model!$A$2:$E$22,5,FALSE)*VLOOKUP($C56,Model!$A$2:$O$22,15,FALSE)</f>
        <v>#N/A</v>
      </c>
      <c r="AK56" s="508" t="e">
        <f>(VLOOKUP($N56,Lookup!$Z$4:$AA$13,2,FALSE)/Lookup!$Z$2)*VLOOKUP($C56,Model!$A$2:$E$22,5,FALSE)*VLOOKUP($C56,Model!$A$2:$P$22,16,FALSE)</f>
        <v>#N/A</v>
      </c>
      <c r="AL56" s="508" t="e">
        <f>(VLOOKUP($O56,Lookup!$AB$4:$AC$13,2,FALSE)/Lookup!$AB$2)*VLOOKUP($C56,Model!$A$2:$E$22,5,FALSE)*VLOOKUP($C56,Model!$A$2:$Q$22,17,FALSE)</f>
        <v>#N/A</v>
      </c>
      <c r="AM56" s="508" t="e">
        <f>(VLOOKUP($P56,Lookup!$T$4:$U$8,2,FALSE)/Lookup!$T$2)*VLOOKUP($C56,Model!$A$2:$E$22,5,FALSE)*VLOOKUP($C56,Model!$A$2:$R$22,18,FALSE)</f>
        <v>#N/A</v>
      </c>
      <c r="AN56" s="508" t="e">
        <f>(VLOOKUP($Q56,Lookup!$AD$4:$AE$13,2,FALSE)/Lookup!$AD$2)*VLOOKUP($C56,Model!$A$2:$E$22,5,FALSE)*VLOOKUP($C56,Model!$A$2:$S$22,19,FALSE)</f>
        <v>#N/A</v>
      </c>
      <c r="AO56" s="508" t="e">
        <f>(VLOOKUP($R56,Lookup!$AF$4:$AG$8,2,FALSE)/Lookup!$AF$2)*VLOOKUP($C56,Model!$A$2:$E$22,5,FALSE)*VLOOKUP($C56,Model!$A$2:$T$22,20,FALSE)</f>
        <v>#N/A</v>
      </c>
      <c r="AP56" s="508" t="e">
        <f>(VLOOKUP($S56,Lookup!$AH$4:$AI$9,2,FALSE)/Lookup!$AH$2)*VLOOKUP($C56,Model!$A$2:$E$22,5,FALSE)*VLOOKUP($C56,Model!$A$2:$U$22,21,FALSE)</f>
        <v>#N/A</v>
      </c>
      <c r="AQ56" s="508" t="e">
        <f>(VLOOKUP($T56,Lookup!$AJ$4:$AK$12,2,FALSE)/Lookup!$AJ$2)*VLOOKUP($C56,Model!$A$2:$E$22,5,FALSE)*VLOOKUP($C56,Model!$A$2:$V$22,22,FALSE)</f>
        <v>#N/A</v>
      </c>
    </row>
    <row r="57">
      <c r="A57" s="74"/>
      <c r="B57" s="74"/>
      <c r="C57" s="74"/>
      <c r="D57" s="74"/>
      <c r="E57" s="74"/>
      <c r="F57" s="74"/>
      <c r="G57" s="74"/>
      <c r="H57" s="74"/>
      <c r="I57" s="75"/>
      <c r="J57" s="74"/>
      <c r="K57" s="74"/>
      <c r="L57" s="74"/>
      <c r="M57" s="74"/>
      <c r="N57" s="74"/>
      <c r="O57" s="77"/>
      <c r="P57" s="74"/>
      <c r="Q57" s="74"/>
      <c r="R57" s="74"/>
      <c r="S57" s="74"/>
      <c r="T57" s="74"/>
      <c r="U57" s="508">
        <f t="shared" si="2"/>
        <v>0</v>
      </c>
      <c r="V57" s="513">
        <f t="shared" si="1"/>
        <v>0</v>
      </c>
      <c r="W57" s="511"/>
      <c r="X57" s="511"/>
      <c r="Y57" s="511"/>
      <c r="Z57" s="507" t="e">
        <f>VLOOKUP($C57,Model!$A$2:$D$22,2,FALSE)</f>
        <v>#N/A</v>
      </c>
      <c r="AA57" s="508" t="e">
        <f>(VLOOKUP($D57,Lookup!$C$4:$D$36,2,FALSE)/Lookup!$C$2)*VLOOKUP($C57,Model!$A$2:$E$22,5,FALSE)*VLOOKUP($C57,Model!$A$2:$G$22,7,FALSE)</f>
        <v>#N/A</v>
      </c>
      <c r="AB57" s="508" t="e">
        <f>(VLOOKUP($E57,Lookup!$F$4:$G$8,2,FALSE)/Lookup!$F$2)*VLOOKUP($C57,Model!$A$2:$E$22,5,FALSE)*VLOOKUP($C57,Model!$A$2:$H$22,8,FALSE)</f>
        <v>#N/A</v>
      </c>
      <c r="AC57" s="508" t="e">
        <f>(VLOOKUP($F57,Lookup!$H$4:$I$26,2,FALSE)/Lookup!$H$2)*VLOOKUP($C57,Model!$A$2:$E$22,5,FALSE)*VLOOKUP($C57,Model!$A$2:$I$22,9,FALSE)</f>
        <v>#N/A</v>
      </c>
      <c r="AD57" s="508" t="e">
        <f>(VLOOKUP($G57,Lookup!$J$4:$K$34,2,FALSE)/Lookup!$J$2)*VLOOKUP($C57,Model!$A$2:$E$22,5,FALSE)*VLOOKUP($C57,Model!$A$2:$J$22,10,FALSE)</f>
        <v>#N/A</v>
      </c>
      <c r="AE57" s="508" t="e">
        <f>(VLOOKUP($H57,Lookup!$L$4:$M$15,2,FALSE)/Lookup!$L$2)*VLOOKUP($C57,Model!$A$2:$E$22,5,FALSE)*VLOOKUP($C57,Model!$A$2:$K$22,11,FALSE)</f>
        <v>#N/A</v>
      </c>
      <c r="AF57" s="508" t="e">
        <f>_xlfn.SWITCH(VLOOKUP($C57,Model!$A$2:$F$22,6,FALSE),8,(VLOOKUP($I57,Lookup!$N$17:$O$24,2,FALSE)/Lookup!$L$2)*VLOOKUP($C57,Model!$A$2:$E$22,5,FALSE)*VLOOKUP($C57,Model!$A$2:$K$22,11,FALSE),(VLOOKUP($I57,Lookup!$N$4:$O$15,2,FALSE)/Lookup!$L$2)*VLOOKUP($C57,Model!$A$2:$E$22,5,FALSE)*VLOOKUP($C57,Model!$A$2:$K$22,11,FALSE))</f>
        <v>#NAME?</v>
      </c>
      <c r="AG57" s="508" t="e">
        <f>(VLOOKUP($J57,Lookup!$P$4:$Q$15,2,FALSE)/Lookup!$P$2)*VLOOKUP($C57,Model!$A$2:$E$22,5,FALSE)*VLOOKUP($C57,Model!$A$2:$L$22,12,FALSE)</f>
        <v>#N/A</v>
      </c>
      <c r="AH57" s="508" t="e">
        <f>_xlfn.SWITCH(VLOOKUP($C57,Model!$A$2:$F$22,6,FALSE),8,(VLOOKUP($K57,Lookup!$R$15:$S$23,2,FALSE)/Lookup!$R$2)*VLOOKUP($C57,Model!$A$2:$E$22,5,FALSE)*VLOOKUP($C57,Model!$A$2:$M$22,13,FALSE),(VLOOKUP($K57,Lookup!$R$4:$S$12,2,FALSE)/Lookup!$R$2)*VLOOKUP($C57,Model!$A$2:$E$22,5,FALSE)*VLOOKUP($C57,Model!$A$2:$M$22,13,FALSE))</f>
        <v>#NAME?</v>
      </c>
      <c r="AI57" s="508" t="e">
        <f>(VLOOKUP($L57,Lookup!$V$4:$W$12,2,FALSE)/Lookup!$V$2)*VLOOKUP($C57,Model!$A$2:$E$22,5,FALSE)*VLOOKUP($C57,Model!$A$2:$N$22,14,FALSE)</f>
        <v>#N/A</v>
      </c>
      <c r="AJ57" s="508" t="e">
        <f>(VLOOKUP($M57,Lookup!$X$4:$Y$10,2,FALSE)/Lookup!$X$2)*VLOOKUP($C57,Model!$A$2:$E$22,5,FALSE)*VLOOKUP($C57,Model!$A$2:$O$22,15,FALSE)</f>
        <v>#N/A</v>
      </c>
      <c r="AK57" s="508" t="e">
        <f>(VLOOKUP($N57,Lookup!$Z$4:$AA$13,2,FALSE)/Lookup!$Z$2)*VLOOKUP($C57,Model!$A$2:$E$22,5,FALSE)*VLOOKUP($C57,Model!$A$2:$P$22,16,FALSE)</f>
        <v>#N/A</v>
      </c>
      <c r="AL57" s="508" t="e">
        <f>(VLOOKUP($O57,Lookup!$AB$4:$AC$13,2,FALSE)/Lookup!$AB$2)*VLOOKUP($C57,Model!$A$2:$E$22,5,FALSE)*VLOOKUP($C57,Model!$A$2:$Q$22,17,FALSE)</f>
        <v>#N/A</v>
      </c>
      <c r="AM57" s="508" t="e">
        <f>(VLOOKUP($P57,Lookup!$T$4:$U$8,2,FALSE)/Lookup!$T$2)*VLOOKUP($C57,Model!$A$2:$E$22,5,FALSE)*VLOOKUP($C57,Model!$A$2:$R$22,18,FALSE)</f>
        <v>#N/A</v>
      </c>
      <c r="AN57" s="508" t="e">
        <f>(VLOOKUP($Q57,Lookup!$AD$4:$AE$13,2,FALSE)/Lookup!$AD$2)*VLOOKUP($C57,Model!$A$2:$E$22,5,FALSE)*VLOOKUP($C57,Model!$A$2:$S$22,19,FALSE)</f>
        <v>#N/A</v>
      </c>
      <c r="AO57" s="508" t="e">
        <f>(VLOOKUP($R57,Lookup!$AF$4:$AG$8,2,FALSE)/Lookup!$AF$2)*VLOOKUP($C57,Model!$A$2:$E$22,5,FALSE)*VLOOKUP($C57,Model!$A$2:$T$22,20,FALSE)</f>
        <v>#N/A</v>
      </c>
      <c r="AP57" s="508" t="e">
        <f>(VLOOKUP($S57,Lookup!$AH$4:$AI$9,2,FALSE)/Lookup!$AH$2)*VLOOKUP($C57,Model!$A$2:$E$22,5,FALSE)*VLOOKUP($C57,Model!$A$2:$U$22,21,FALSE)</f>
        <v>#N/A</v>
      </c>
      <c r="AQ57" s="508" t="e">
        <f>(VLOOKUP($T57,Lookup!$AJ$4:$AK$12,2,FALSE)/Lookup!$AJ$2)*VLOOKUP($C57,Model!$A$2:$E$22,5,FALSE)*VLOOKUP($C57,Model!$A$2:$V$22,22,FALSE)</f>
        <v>#N/A</v>
      </c>
    </row>
    <row r="58">
      <c r="A58" s="74"/>
      <c r="B58" s="74"/>
      <c r="C58" s="74"/>
      <c r="D58" s="74"/>
      <c r="E58" s="74"/>
      <c r="F58" s="74"/>
      <c r="G58" s="74"/>
      <c r="H58" s="74"/>
      <c r="I58" s="75"/>
      <c r="J58" s="74"/>
      <c r="K58" s="74"/>
      <c r="L58" s="74"/>
      <c r="M58" s="74"/>
      <c r="N58" s="74"/>
      <c r="O58" s="77"/>
      <c r="P58" s="74"/>
      <c r="Q58" s="74"/>
      <c r="R58" s="74"/>
      <c r="S58" s="74"/>
      <c r="T58" s="74"/>
      <c r="U58" s="508">
        <f t="shared" si="2"/>
        <v>0</v>
      </c>
      <c r="V58" s="513">
        <f t="shared" si="1"/>
        <v>0</v>
      </c>
      <c r="W58" s="511"/>
      <c r="X58" s="511"/>
      <c r="Y58" s="511"/>
      <c r="Z58" s="507" t="e">
        <f>VLOOKUP($C58,Model!$A$2:$D$22,2,FALSE)</f>
        <v>#N/A</v>
      </c>
      <c r="AA58" s="508" t="e">
        <f>(VLOOKUP($D58,Lookup!$C$4:$D$36,2,FALSE)/Lookup!$C$2)*VLOOKUP($C58,Model!$A$2:$E$22,5,FALSE)*VLOOKUP($C58,Model!$A$2:$G$22,7,FALSE)</f>
        <v>#N/A</v>
      </c>
      <c r="AB58" s="508" t="e">
        <f>(VLOOKUP($E58,Lookup!$F$4:$G$8,2,FALSE)/Lookup!$F$2)*VLOOKUP($C58,Model!$A$2:$E$22,5,FALSE)*VLOOKUP($C58,Model!$A$2:$H$22,8,FALSE)</f>
        <v>#N/A</v>
      </c>
      <c r="AC58" s="508" t="e">
        <f>(VLOOKUP($F58,Lookup!$H$4:$I$26,2,FALSE)/Lookup!$H$2)*VLOOKUP($C58,Model!$A$2:$E$22,5,FALSE)*VLOOKUP($C58,Model!$A$2:$I$22,9,FALSE)</f>
        <v>#N/A</v>
      </c>
      <c r="AD58" s="508" t="e">
        <f>(VLOOKUP($G58,Lookup!$J$4:$K$34,2,FALSE)/Lookup!$J$2)*VLOOKUP($C58,Model!$A$2:$E$22,5,FALSE)*VLOOKUP($C58,Model!$A$2:$J$22,10,FALSE)</f>
        <v>#N/A</v>
      </c>
      <c r="AE58" s="508" t="e">
        <f>(VLOOKUP($H58,Lookup!$L$4:$M$15,2,FALSE)/Lookup!$L$2)*VLOOKUP($C58,Model!$A$2:$E$22,5,FALSE)*VLOOKUP($C58,Model!$A$2:$K$22,11,FALSE)</f>
        <v>#N/A</v>
      </c>
      <c r="AF58" s="508" t="e">
        <f>_xlfn.SWITCH(VLOOKUP($C58,Model!$A$2:$F$22,6,FALSE),8,(VLOOKUP($I58,Lookup!$N$17:$O$24,2,FALSE)/Lookup!$L$2)*VLOOKUP($C58,Model!$A$2:$E$22,5,FALSE)*VLOOKUP($C58,Model!$A$2:$K$22,11,FALSE),(VLOOKUP($I58,Lookup!$N$4:$O$15,2,FALSE)/Lookup!$L$2)*VLOOKUP($C58,Model!$A$2:$E$22,5,FALSE)*VLOOKUP($C58,Model!$A$2:$K$22,11,FALSE))</f>
        <v>#NAME?</v>
      </c>
      <c r="AG58" s="508" t="e">
        <f>(VLOOKUP($J58,Lookup!$P$4:$Q$15,2,FALSE)/Lookup!$P$2)*VLOOKUP($C58,Model!$A$2:$E$22,5,FALSE)*VLOOKUP($C58,Model!$A$2:$L$22,12,FALSE)</f>
        <v>#N/A</v>
      </c>
      <c r="AH58" s="508" t="e">
        <f>_xlfn.SWITCH(VLOOKUP($C58,Model!$A$2:$F$22,6,FALSE),8,(VLOOKUP($K58,Lookup!$R$15:$S$23,2,FALSE)/Lookup!$R$2)*VLOOKUP($C58,Model!$A$2:$E$22,5,FALSE)*VLOOKUP($C58,Model!$A$2:$M$22,13,FALSE),(VLOOKUP($K58,Lookup!$R$4:$S$12,2,FALSE)/Lookup!$R$2)*VLOOKUP($C58,Model!$A$2:$E$22,5,FALSE)*VLOOKUP($C58,Model!$A$2:$M$22,13,FALSE))</f>
        <v>#NAME?</v>
      </c>
      <c r="AI58" s="508" t="e">
        <f>(VLOOKUP($L58,Lookup!$V$4:$W$12,2,FALSE)/Lookup!$V$2)*VLOOKUP($C58,Model!$A$2:$E$22,5,FALSE)*VLOOKUP($C58,Model!$A$2:$N$22,14,FALSE)</f>
        <v>#N/A</v>
      </c>
      <c r="AJ58" s="508" t="e">
        <f>(VLOOKUP($M58,Lookup!$X$4:$Y$10,2,FALSE)/Lookup!$X$2)*VLOOKUP($C58,Model!$A$2:$E$22,5,FALSE)*VLOOKUP($C58,Model!$A$2:$O$22,15,FALSE)</f>
        <v>#N/A</v>
      </c>
      <c r="AK58" s="508" t="e">
        <f>(VLOOKUP($N58,Lookup!$Z$4:$AA$13,2,FALSE)/Lookup!$Z$2)*VLOOKUP($C58,Model!$A$2:$E$22,5,FALSE)*VLOOKUP($C58,Model!$A$2:$P$22,16,FALSE)</f>
        <v>#N/A</v>
      </c>
      <c r="AL58" s="508" t="e">
        <f>(VLOOKUP($O58,Lookup!$AB$4:$AC$13,2,FALSE)/Lookup!$AB$2)*VLOOKUP($C58,Model!$A$2:$E$22,5,FALSE)*VLOOKUP($C58,Model!$A$2:$Q$22,17,FALSE)</f>
        <v>#N/A</v>
      </c>
      <c r="AM58" s="508" t="e">
        <f>(VLOOKUP($P58,Lookup!$T$4:$U$8,2,FALSE)/Lookup!$T$2)*VLOOKUP($C58,Model!$A$2:$E$22,5,FALSE)*VLOOKUP($C58,Model!$A$2:$R$22,18,FALSE)</f>
        <v>#N/A</v>
      </c>
      <c r="AN58" s="508" t="e">
        <f>(VLOOKUP($Q58,Lookup!$AD$4:$AE$13,2,FALSE)/Lookup!$AD$2)*VLOOKUP($C58,Model!$A$2:$E$22,5,FALSE)*VLOOKUP($C58,Model!$A$2:$S$22,19,FALSE)</f>
        <v>#N/A</v>
      </c>
      <c r="AO58" s="508" t="e">
        <f>(VLOOKUP($R58,Lookup!$AF$4:$AG$8,2,FALSE)/Lookup!$AF$2)*VLOOKUP($C58,Model!$A$2:$E$22,5,FALSE)*VLOOKUP($C58,Model!$A$2:$T$22,20,FALSE)</f>
        <v>#N/A</v>
      </c>
      <c r="AP58" s="508" t="e">
        <f>(VLOOKUP($S58,Lookup!$AH$4:$AI$9,2,FALSE)/Lookup!$AH$2)*VLOOKUP($C58,Model!$A$2:$E$22,5,FALSE)*VLOOKUP($C58,Model!$A$2:$U$22,21,FALSE)</f>
        <v>#N/A</v>
      </c>
      <c r="AQ58" s="508" t="e">
        <f>(VLOOKUP($T58,Lookup!$AJ$4:$AK$12,2,FALSE)/Lookup!$AJ$2)*VLOOKUP($C58,Model!$A$2:$E$22,5,FALSE)*VLOOKUP($C58,Model!$A$2:$V$22,22,FALSE)</f>
        <v>#N/A</v>
      </c>
    </row>
    <row r="59">
      <c r="A59" s="74"/>
      <c r="B59" s="74"/>
      <c r="C59" s="74"/>
      <c r="D59" s="74"/>
      <c r="E59" s="74"/>
      <c r="F59" s="74"/>
      <c r="G59" s="74"/>
      <c r="H59" s="74"/>
      <c r="I59" s="75"/>
      <c r="J59" s="74"/>
      <c r="K59" s="74"/>
      <c r="L59" s="74"/>
      <c r="M59" s="74"/>
      <c r="N59" s="74"/>
      <c r="O59" s="77"/>
      <c r="P59" s="74"/>
      <c r="Q59" s="74"/>
      <c r="R59" s="74"/>
      <c r="S59" s="74"/>
      <c r="T59" s="74"/>
      <c r="U59" s="508">
        <f t="shared" si="2"/>
        <v>0</v>
      </c>
      <c r="V59" s="513">
        <f t="shared" si="1"/>
        <v>0</v>
      </c>
      <c r="W59" s="511"/>
      <c r="X59" s="511"/>
      <c r="Y59" s="511"/>
      <c r="Z59" s="507" t="e">
        <f>VLOOKUP($C59,Model!$A$2:$D$22,2,FALSE)</f>
        <v>#N/A</v>
      </c>
      <c r="AA59" s="508" t="e">
        <f>(VLOOKUP($D59,Lookup!$C$4:$D$36,2,FALSE)/Lookup!$C$2)*VLOOKUP($C59,Model!$A$2:$E$22,5,FALSE)*VLOOKUP($C59,Model!$A$2:$G$22,7,FALSE)</f>
        <v>#N/A</v>
      </c>
      <c r="AB59" s="508" t="e">
        <f>(VLOOKUP($E59,Lookup!$F$4:$G$8,2,FALSE)/Lookup!$F$2)*VLOOKUP($C59,Model!$A$2:$E$22,5,FALSE)*VLOOKUP($C59,Model!$A$2:$H$22,8,FALSE)</f>
        <v>#N/A</v>
      </c>
      <c r="AC59" s="508" t="e">
        <f>(VLOOKUP($F59,Lookup!$H$4:$I$26,2,FALSE)/Lookup!$H$2)*VLOOKUP($C59,Model!$A$2:$E$22,5,FALSE)*VLOOKUP($C59,Model!$A$2:$I$22,9,FALSE)</f>
        <v>#N/A</v>
      </c>
      <c r="AD59" s="508" t="e">
        <f>(VLOOKUP($G59,Lookup!$J$4:$K$34,2,FALSE)/Lookup!$J$2)*VLOOKUP($C59,Model!$A$2:$E$22,5,FALSE)*VLOOKUP($C59,Model!$A$2:$J$22,10,FALSE)</f>
        <v>#N/A</v>
      </c>
      <c r="AE59" s="508" t="e">
        <f>(VLOOKUP($H59,Lookup!$L$4:$M$15,2,FALSE)/Lookup!$L$2)*VLOOKUP($C59,Model!$A$2:$E$22,5,FALSE)*VLOOKUP($C59,Model!$A$2:$K$22,11,FALSE)</f>
        <v>#N/A</v>
      </c>
      <c r="AF59" s="508" t="e">
        <f>_xlfn.SWITCH(VLOOKUP($C59,Model!$A$2:$F$22,6,FALSE),8,(VLOOKUP($I59,Lookup!$N$17:$O$24,2,FALSE)/Lookup!$L$2)*VLOOKUP($C59,Model!$A$2:$E$22,5,FALSE)*VLOOKUP($C59,Model!$A$2:$K$22,11,FALSE),(VLOOKUP($I59,Lookup!$N$4:$O$15,2,FALSE)/Lookup!$L$2)*VLOOKUP($C59,Model!$A$2:$E$22,5,FALSE)*VLOOKUP($C59,Model!$A$2:$K$22,11,FALSE))</f>
        <v>#NAME?</v>
      </c>
      <c r="AG59" s="508" t="e">
        <f>(VLOOKUP($J59,Lookup!$P$4:$Q$15,2,FALSE)/Lookup!$P$2)*VLOOKUP($C59,Model!$A$2:$E$22,5,FALSE)*VLOOKUP($C59,Model!$A$2:$L$22,12,FALSE)</f>
        <v>#N/A</v>
      </c>
      <c r="AH59" s="508" t="e">
        <f>_xlfn.SWITCH(VLOOKUP($C59,Model!$A$2:$F$22,6,FALSE),8,(VLOOKUP($K59,Lookup!$R$15:$S$23,2,FALSE)/Lookup!$R$2)*VLOOKUP($C59,Model!$A$2:$E$22,5,FALSE)*VLOOKUP($C59,Model!$A$2:$M$22,13,FALSE),(VLOOKUP($K59,Lookup!$R$4:$S$12,2,FALSE)/Lookup!$R$2)*VLOOKUP($C59,Model!$A$2:$E$22,5,FALSE)*VLOOKUP($C59,Model!$A$2:$M$22,13,FALSE))</f>
        <v>#NAME?</v>
      </c>
      <c r="AI59" s="508" t="e">
        <f>(VLOOKUP($L59,Lookup!$V$4:$W$12,2,FALSE)/Lookup!$V$2)*VLOOKUP($C59,Model!$A$2:$E$22,5,FALSE)*VLOOKUP($C59,Model!$A$2:$N$22,14,FALSE)</f>
        <v>#N/A</v>
      </c>
      <c r="AJ59" s="508" t="e">
        <f>(VLOOKUP($M59,Lookup!$X$4:$Y$10,2,FALSE)/Lookup!$X$2)*VLOOKUP($C59,Model!$A$2:$E$22,5,FALSE)*VLOOKUP($C59,Model!$A$2:$O$22,15,FALSE)</f>
        <v>#N/A</v>
      </c>
      <c r="AK59" s="508" t="e">
        <f>(VLOOKUP($N59,Lookup!$Z$4:$AA$13,2,FALSE)/Lookup!$Z$2)*VLOOKUP($C59,Model!$A$2:$E$22,5,FALSE)*VLOOKUP($C59,Model!$A$2:$P$22,16,FALSE)</f>
        <v>#N/A</v>
      </c>
      <c r="AL59" s="508" t="e">
        <f>(VLOOKUP($O59,Lookup!$AB$4:$AC$13,2,FALSE)/Lookup!$AB$2)*VLOOKUP($C59,Model!$A$2:$E$22,5,FALSE)*VLOOKUP($C59,Model!$A$2:$Q$22,17,FALSE)</f>
        <v>#N/A</v>
      </c>
      <c r="AM59" s="508" t="e">
        <f>(VLOOKUP($P59,Lookup!$T$4:$U$8,2,FALSE)/Lookup!$T$2)*VLOOKUP($C59,Model!$A$2:$E$22,5,FALSE)*VLOOKUP($C59,Model!$A$2:$R$22,18,FALSE)</f>
        <v>#N/A</v>
      </c>
      <c r="AN59" s="508" t="e">
        <f>(VLOOKUP($Q59,Lookup!$AD$4:$AE$13,2,FALSE)/Lookup!$AD$2)*VLOOKUP($C59,Model!$A$2:$E$22,5,FALSE)*VLOOKUP($C59,Model!$A$2:$S$22,19,FALSE)</f>
        <v>#N/A</v>
      </c>
      <c r="AO59" s="508" t="e">
        <f>(VLOOKUP($R59,Lookup!$AF$4:$AG$8,2,FALSE)/Lookup!$AF$2)*VLOOKUP($C59,Model!$A$2:$E$22,5,FALSE)*VLOOKUP($C59,Model!$A$2:$T$22,20,FALSE)</f>
        <v>#N/A</v>
      </c>
      <c r="AP59" s="508" t="e">
        <f>(VLOOKUP($S59,Lookup!$AH$4:$AI$9,2,FALSE)/Lookup!$AH$2)*VLOOKUP($C59,Model!$A$2:$E$22,5,FALSE)*VLOOKUP($C59,Model!$A$2:$U$22,21,FALSE)</f>
        <v>#N/A</v>
      </c>
      <c r="AQ59" s="508" t="e">
        <f>(VLOOKUP($T59,Lookup!$AJ$4:$AK$12,2,FALSE)/Lookup!$AJ$2)*VLOOKUP($C59,Model!$A$2:$E$22,5,FALSE)*VLOOKUP($C59,Model!$A$2:$V$22,22,FALSE)</f>
        <v>#N/A</v>
      </c>
    </row>
    <row r="60">
      <c r="A60" s="74"/>
      <c r="B60" s="74"/>
      <c r="C60" s="74"/>
      <c r="D60" s="74"/>
      <c r="E60" s="74"/>
      <c r="F60" s="74"/>
      <c r="G60" s="74"/>
      <c r="H60" s="74"/>
      <c r="I60" s="75"/>
      <c r="J60" s="74"/>
      <c r="K60" s="74"/>
      <c r="L60" s="74"/>
      <c r="M60" s="74"/>
      <c r="N60" s="74"/>
      <c r="O60" s="77"/>
      <c r="P60" s="74"/>
      <c r="Q60" s="74"/>
      <c r="R60" s="74"/>
      <c r="S60" s="74"/>
      <c r="T60" s="74"/>
      <c r="U60" s="508">
        <f t="shared" si="2"/>
        <v>0</v>
      </c>
      <c r="V60" s="513">
        <f t="shared" si="1"/>
        <v>0</v>
      </c>
      <c r="W60" s="511"/>
      <c r="X60" s="511"/>
      <c r="Y60" s="511"/>
      <c r="Z60" s="507" t="e">
        <f>VLOOKUP($C60,Model!$A$2:$D$22,2,FALSE)</f>
        <v>#N/A</v>
      </c>
      <c r="AA60" s="508" t="e">
        <f>(VLOOKUP($D60,Lookup!$C$4:$D$36,2,FALSE)/Lookup!$C$2)*VLOOKUP($C60,Model!$A$2:$E$22,5,FALSE)*VLOOKUP($C60,Model!$A$2:$G$22,7,FALSE)</f>
        <v>#N/A</v>
      </c>
      <c r="AB60" s="508" t="e">
        <f>(VLOOKUP($E60,Lookup!$F$4:$G$8,2,FALSE)/Lookup!$F$2)*VLOOKUP($C60,Model!$A$2:$E$22,5,FALSE)*VLOOKUP($C60,Model!$A$2:$H$22,8,FALSE)</f>
        <v>#N/A</v>
      </c>
      <c r="AC60" s="508" t="e">
        <f>(VLOOKUP($F60,Lookup!$H$4:$I$26,2,FALSE)/Lookup!$H$2)*VLOOKUP($C60,Model!$A$2:$E$22,5,FALSE)*VLOOKUP($C60,Model!$A$2:$I$22,9,FALSE)</f>
        <v>#N/A</v>
      </c>
      <c r="AD60" s="508" t="e">
        <f>(VLOOKUP($G60,Lookup!$J$4:$K$34,2,FALSE)/Lookup!$J$2)*VLOOKUP($C60,Model!$A$2:$E$22,5,FALSE)*VLOOKUP($C60,Model!$A$2:$J$22,10,FALSE)</f>
        <v>#N/A</v>
      </c>
      <c r="AE60" s="508" t="e">
        <f>(VLOOKUP($H60,Lookup!$L$4:$M$15,2,FALSE)/Lookup!$L$2)*VLOOKUP($C60,Model!$A$2:$E$22,5,FALSE)*VLOOKUP($C60,Model!$A$2:$K$22,11,FALSE)</f>
        <v>#N/A</v>
      </c>
      <c r="AF60" s="508" t="e">
        <f>_xlfn.SWITCH(VLOOKUP($C60,Model!$A$2:$F$22,6,FALSE),8,(VLOOKUP($I60,Lookup!$N$17:$O$24,2,FALSE)/Lookup!$L$2)*VLOOKUP($C60,Model!$A$2:$E$22,5,FALSE)*VLOOKUP($C60,Model!$A$2:$K$22,11,FALSE),(VLOOKUP($I60,Lookup!$N$4:$O$15,2,FALSE)/Lookup!$L$2)*VLOOKUP($C60,Model!$A$2:$E$22,5,FALSE)*VLOOKUP($C60,Model!$A$2:$K$22,11,FALSE))</f>
        <v>#NAME?</v>
      </c>
      <c r="AG60" s="508" t="e">
        <f>(VLOOKUP($J60,Lookup!$P$4:$Q$15,2,FALSE)/Lookup!$P$2)*VLOOKUP($C60,Model!$A$2:$E$22,5,FALSE)*VLOOKUP($C60,Model!$A$2:$L$22,12,FALSE)</f>
        <v>#N/A</v>
      </c>
      <c r="AH60" s="508" t="e">
        <f>_xlfn.SWITCH(VLOOKUP($C60,Model!$A$2:$F$22,6,FALSE),8,(VLOOKUP($K60,Lookup!$R$15:$S$23,2,FALSE)/Lookup!$R$2)*VLOOKUP($C60,Model!$A$2:$E$22,5,FALSE)*VLOOKUP($C60,Model!$A$2:$M$22,13,FALSE),(VLOOKUP($K60,Lookup!$R$4:$S$12,2,FALSE)/Lookup!$R$2)*VLOOKUP($C60,Model!$A$2:$E$22,5,FALSE)*VLOOKUP($C60,Model!$A$2:$M$22,13,FALSE))</f>
        <v>#NAME?</v>
      </c>
      <c r="AI60" s="508" t="e">
        <f>(VLOOKUP($L60,Lookup!$V$4:$W$12,2,FALSE)/Lookup!$V$2)*VLOOKUP($C60,Model!$A$2:$E$22,5,FALSE)*VLOOKUP($C60,Model!$A$2:$N$22,14,FALSE)</f>
        <v>#N/A</v>
      </c>
      <c r="AJ60" s="508" t="e">
        <f>(VLOOKUP($M60,Lookup!$X$4:$Y$10,2,FALSE)/Lookup!$X$2)*VLOOKUP($C60,Model!$A$2:$E$22,5,FALSE)*VLOOKUP($C60,Model!$A$2:$O$22,15,FALSE)</f>
        <v>#N/A</v>
      </c>
      <c r="AK60" s="508" t="e">
        <f>(VLOOKUP($N60,Lookup!$Z$4:$AA$13,2,FALSE)/Lookup!$Z$2)*VLOOKUP($C60,Model!$A$2:$E$22,5,FALSE)*VLOOKUP($C60,Model!$A$2:$P$22,16,FALSE)</f>
        <v>#N/A</v>
      </c>
      <c r="AL60" s="508" t="e">
        <f>(VLOOKUP($O60,Lookup!$AB$4:$AC$13,2,FALSE)/Lookup!$AB$2)*VLOOKUP($C60,Model!$A$2:$E$22,5,FALSE)*VLOOKUP($C60,Model!$A$2:$Q$22,17,FALSE)</f>
        <v>#N/A</v>
      </c>
      <c r="AM60" s="508" t="e">
        <f>(VLOOKUP($P60,Lookup!$T$4:$U$8,2,FALSE)/Lookup!$T$2)*VLOOKUP($C60,Model!$A$2:$E$22,5,FALSE)*VLOOKUP($C60,Model!$A$2:$R$22,18,FALSE)</f>
        <v>#N/A</v>
      </c>
      <c r="AN60" s="508" t="e">
        <f>(VLOOKUP($Q60,Lookup!$AD$4:$AE$13,2,FALSE)/Lookup!$AD$2)*VLOOKUP($C60,Model!$A$2:$E$22,5,FALSE)*VLOOKUP($C60,Model!$A$2:$S$22,19,FALSE)</f>
        <v>#N/A</v>
      </c>
      <c r="AO60" s="508" t="e">
        <f>(VLOOKUP($R60,Lookup!$AF$4:$AG$8,2,FALSE)/Lookup!$AF$2)*VLOOKUP($C60,Model!$A$2:$E$22,5,FALSE)*VLOOKUP($C60,Model!$A$2:$T$22,20,FALSE)</f>
        <v>#N/A</v>
      </c>
      <c r="AP60" s="508" t="e">
        <f>(VLOOKUP($S60,Lookup!$AH$4:$AI$9,2,FALSE)/Lookup!$AH$2)*VLOOKUP($C60,Model!$A$2:$E$22,5,FALSE)*VLOOKUP($C60,Model!$A$2:$U$22,21,FALSE)</f>
        <v>#N/A</v>
      </c>
      <c r="AQ60" s="508" t="e">
        <f>(VLOOKUP($T60,Lookup!$AJ$4:$AK$12,2,FALSE)/Lookup!$AJ$2)*VLOOKUP($C60,Model!$A$2:$E$22,5,FALSE)*VLOOKUP($C60,Model!$A$2:$V$22,22,FALSE)</f>
        <v>#N/A</v>
      </c>
    </row>
    <row r="61">
      <c r="A61" s="74"/>
      <c r="B61" s="74"/>
      <c r="C61" s="74"/>
      <c r="D61" s="74"/>
      <c r="E61" s="74"/>
      <c r="F61" s="74"/>
      <c r="G61" s="74"/>
      <c r="H61" s="74"/>
      <c r="I61" s="75"/>
      <c r="J61" s="74"/>
      <c r="K61" s="74"/>
      <c r="L61" s="74"/>
      <c r="M61" s="74"/>
      <c r="N61" s="74"/>
      <c r="O61" s="77"/>
      <c r="P61" s="74"/>
      <c r="Q61" s="74"/>
      <c r="R61" s="74"/>
      <c r="S61" s="74"/>
      <c r="T61" s="74"/>
      <c r="U61" s="508">
        <f t="shared" si="2"/>
        <v>0</v>
      </c>
      <c r="V61" s="513">
        <f t="shared" si="1"/>
        <v>0</v>
      </c>
      <c r="W61" s="511"/>
      <c r="X61" s="511"/>
      <c r="Y61" s="511"/>
      <c r="Z61" s="507" t="e">
        <f>VLOOKUP($C61,Model!$A$2:$D$22,2,FALSE)</f>
        <v>#N/A</v>
      </c>
      <c r="AA61" s="508" t="e">
        <f>(VLOOKUP($D61,Lookup!$C$4:$D$36,2,FALSE)/Lookup!$C$2)*VLOOKUP($C61,Model!$A$2:$E$22,5,FALSE)*VLOOKUP($C61,Model!$A$2:$G$22,7,FALSE)</f>
        <v>#N/A</v>
      </c>
      <c r="AB61" s="508" t="e">
        <f>(VLOOKUP($E61,Lookup!$F$4:$G$8,2,FALSE)/Lookup!$F$2)*VLOOKUP($C61,Model!$A$2:$E$22,5,FALSE)*VLOOKUP($C61,Model!$A$2:$H$22,8,FALSE)</f>
        <v>#N/A</v>
      </c>
      <c r="AC61" s="508" t="e">
        <f>(VLOOKUP($F61,Lookup!$H$4:$I$26,2,FALSE)/Lookup!$H$2)*VLOOKUP($C61,Model!$A$2:$E$22,5,FALSE)*VLOOKUP($C61,Model!$A$2:$I$22,9,FALSE)</f>
        <v>#N/A</v>
      </c>
      <c r="AD61" s="508" t="e">
        <f>(VLOOKUP($G61,Lookup!$J$4:$K$34,2,FALSE)/Lookup!$J$2)*VLOOKUP($C61,Model!$A$2:$E$22,5,FALSE)*VLOOKUP($C61,Model!$A$2:$J$22,10,FALSE)</f>
        <v>#N/A</v>
      </c>
      <c r="AE61" s="508" t="e">
        <f>(VLOOKUP($H61,Lookup!$L$4:$M$15,2,FALSE)/Lookup!$L$2)*VLOOKUP($C61,Model!$A$2:$E$22,5,FALSE)*VLOOKUP($C61,Model!$A$2:$K$22,11,FALSE)</f>
        <v>#N/A</v>
      </c>
      <c r="AF61" s="508" t="e">
        <f>_xlfn.SWITCH(VLOOKUP($C61,Model!$A$2:$F$22,6,FALSE),8,(VLOOKUP($I61,Lookup!$N$17:$O$24,2,FALSE)/Lookup!$L$2)*VLOOKUP($C61,Model!$A$2:$E$22,5,FALSE)*VLOOKUP($C61,Model!$A$2:$K$22,11,FALSE),(VLOOKUP($I61,Lookup!$N$4:$O$15,2,FALSE)/Lookup!$L$2)*VLOOKUP($C61,Model!$A$2:$E$22,5,FALSE)*VLOOKUP($C61,Model!$A$2:$K$22,11,FALSE))</f>
        <v>#NAME?</v>
      </c>
      <c r="AG61" s="508" t="e">
        <f>(VLOOKUP($J61,Lookup!$P$4:$Q$15,2,FALSE)/Lookup!$P$2)*VLOOKUP($C61,Model!$A$2:$E$22,5,FALSE)*VLOOKUP($C61,Model!$A$2:$L$22,12,FALSE)</f>
        <v>#N/A</v>
      </c>
      <c r="AH61" s="508" t="e">
        <f>_xlfn.SWITCH(VLOOKUP($C61,Model!$A$2:$F$22,6,FALSE),8,(VLOOKUP($K61,Lookup!$R$15:$S$23,2,FALSE)/Lookup!$R$2)*VLOOKUP($C61,Model!$A$2:$E$22,5,FALSE)*VLOOKUP($C61,Model!$A$2:$M$22,13,FALSE),(VLOOKUP($K61,Lookup!$R$4:$S$12,2,FALSE)/Lookup!$R$2)*VLOOKUP($C61,Model!$A$2:$E$22,5,FALSE)*VLOOKUP($C61,Model!$A$2:$M$22,13,FALSE))</f>
        <v>#NAME?</v>
      </c>
      <c r="AI61" s="508" t="e">
        <f>(VLOOKUP($L61,Lookup!$V$4:$W$12,2,FALSE)/Lookup!$V$2)*VLOOKUP($C61,Model!$A$2:$E$22,5,FALSE)*VLOOKUP($C61,Model!$A$2:$N$22,14,FALSE)</f>
        <v>#N/A</v>
      </c>
      <c r="AJ61" s="508" t="e">
        <f>(VLOOKUP($M61,Lookup!$X$4:$Y$10,2,FALSE)/Lookup!$X$2)*VLOOKUP($C61,Model!$A$2:$E$22,5,FALSE)*VLOOKUP($C61,Model!$A$2:$O$22,15,FALSE)</f>
        <v>#N/A</v>
      </c>
      <c r="AK61" s="508" t="e">
        <f>(VLOOKUP($N61,Lookup!$Z$4:$AA$13,2,FALSE)/Lookup!$Z$2)*VLOOKUP($C61,Model!$A$2:$E$22,5,FALSE)*VLOOKUP($C61,Model!$A$2:$P$22,16,FALSE)</f>
        <v>#N/A</v>
      </c>
      <c r="AL61" s="508" t="e">
        <f>(VLOOKUP($O61,Lookup!$AB$4:$AC$13,2,FALSE)/Lookup!$AB$2)*VLOOKUP($C61,Model!$A$2:$E$22,5,FALSE)*VLOOKUP($C61,Model!$A$2:$Q$22,17,FALSE)</f>
        <v>#N/A</v>
      </c>
      <c r="AM61" s="508" t="e">
        <f>(VLOOKUP($P61,Lookup!$T$4:$U$8,2,FALSE)/Lookup!$T$2)*VLOOKUP($C61,Model!$A$2:$E$22,5,FALSE)*VLOOKUP($C61,Model!$A$2:$R$22,18,FALSE)</f>
        <v>#N/A</v>
      </c>
      <c r="AN61" s="508" t="e">
        <f>(VLOOKUP($Q61,Lookup!$AD$4:$AE$13,2,FALSE)/Lookup!$AD$2)*VLOOKUP($C61,Model!$A$2:$E$22,5,FALSE)*VLOOKUP($C61,Model!$A$2:$S$22,19,FALSE)</f>
        <v>#N/A</v>
      </c>
      <c r="AO61" s="508" t="e">
        <f>(VLOOKUP($R61,Lookup!$AF$4:$AG$8,2,FALSE)/Lookup!$AF$2)*VLOOKUP($C61,Model!$A$2:$E$22,5,FALSE)*VLOOKUP($C61,Model!$A$2:$T$22,20,FALSE)</f>
        <v>#N/A</v>
      </c>
      <c r="AP61" s="508" t="e">
        <f>(VLOOKUP($S61,Lookup!$AH$4:$AI$9,2,FALSE)/Lookup!$AH$2)*VLOOKUP($C61,Model!$A$2:$E$22,5,FALSE)*VLOOKUP($C61,Model!$A$2:$U$22,21,FALSE)</f>
        <v>#N/A</v>
      </c>
      <c r="AQ61" s="508" t="e">
        <f>(VLOOKUP($T61,Lookup!$AJ$4:$AK$12,2,FALSE)/Lookup!$AJ$2)*VLOOKUP($C61,Model!$A$2:$E$22,5,FALSE)*VLOOKUP($C61,Model!$A$2:$V$22,22,FALSE)</f>
        <v>#N/A</v>
      </c>
    </row>
    <row r="62">
      <c r="A62" s="74"/>
      <c r="B62" s="74"/>
      <c r="C62" s="74"/>
      <c r="D62" s="74"/>
      <c r="E62" s="74"/>
      <c r="F62" s="74"/>
      <c r="G62" s="74"/>
      <c r="H62" s="74"/>
      <c r="I62" s="75"/>
      <c r="J62" s="74"/>
      <c r="K62" s="74"/>
      <c r="L62" s="74"/>
      <c r="M62" s="74"/>
      <c r="N62" s="74"/>
      <c r="O62" s="77"/>
      <c r="P62" s="74"/>
      <c r="Q62" s="74"/>
      <c r="R62" s="74"/>
      <c r="S62" s="74"/>
      <c r="T62" s="74"/>
      <c r="U62" s="508">
        <f t="shared" si="2"/>
        <v>0</v>
      </c>
      <c r="V62" s="513">
        <f t="shared" si="1"/>
        <v>0</v>
      </c>
      <c r="W62" s="511"/>
      <c r="X62" s="511"/>
      <c r="Y62" s="511"/>
      <c r="Z62" s="507" t="e">
        <f>VLOOKUP($C62,Model!$A$2:$D$22,2,FALSE)</f>
        <v>#N/A</v>
      </c>
      <c r="AA62" s="508" t="e">
        <f>(VLOOKUP($D62,Lookup!$C$4:$D$36,2,FALSE)/Lookup!$C$2)*VLOOKUP($C62,Model!$A$2:$E$22,5,FALSE)*VLOOKUP($C62,Model!$A$2:$G$22,7,FALSE)</f>
        <v>#N/A</v>
      </c>
      <c r="AB62" s="508" t="e">
        <f>(VLOOKUP($E62,Lookup!$F$4:$G$8,2,FALSE)/Lookup!$F$2)*VLOOKUP($C62,Model!$A$2:$E$22,5,FALSE)*VLOOKUP($C62,Model!$A$2:$H$22,8,FALSE)</f>
        <v>#N/A</v>
      </c>
      <c r="AC62" s="508" t="e">
        <f>(VLOOKUP($F62,Lookup!$H$4:$I$26,2,FALSE)/Lookup!$H$2)*VLOOKUP($C62,Model!$A$2:$E$22,5,FALSE)*VLOOKUP($C62,Model!$A$2:$I$22,9,FALSE)</f>
        <v>#N/A</v>
      </c>
      <c r="AD62" s="508" t="e">
        <f>(VLOOKUP($G62,Lookup!$J$4:$K$34,2,FALSE)/Lookup!$J$2)*VLOOKUP($C62,Model!$A$2:$E$22,5,FALSE)*VLOOKUP($C62,Model!$A$2:$J$22,10,FALSE)</f>
        <v>#N/A</v>
      </c>
      <c r="AE62" s="508" t="e">
        <f>(VLOOKUP($H62,Lookup!$L$4:$M$15,2,FALSE)/Lookup!$L$2)*VLOOKUP($C62,Model!$A$2:$E$22,5,FALSE)*VLOOKUP($C62,Model!$A$2:$K$22,11,FALSE)</f>
        <v>#N/A</v>
      </c>
      <c r="AF62" s="508" t="e">
        <f>_xlfn.SWITCH(VLOOKUP($C62,Model!$A$2:$F$22,6,FALSE),8,(VLOOKUP($I62,Lookup!$N$17:$O$24,2,FALSE)/Lookup!$L$2)*VLOOKUP($C62,Model!$A$2:$E$22,5,FALSE)*VLOOKUP($C62,Model!$A$2:$K$22,11,FALSE),(VLOOKUP($I62,Lookup!$N$4:$O$15,2,FALSE)/Lookup!$L$2)*VLOOKUP($C62,Model!$A$2:$E$22,5,FALSE)*VLOOKUP($C62,Model!$A$2:$K$22,11,FALSE))</f>
        <v>#NAME?</v>
      </c>
      <c r="AG62" s="508" t="e">
        <f>(VLOOKUP($J62,Lookup!$P$4:$Q$15,2,FALSE)/Lookup!$P$2)*VLOOKUP($C62,Model!$A$2:$E$22,5,FALSE)*VLOOKUP($C62,Model!$A$2:$L$22,12,FALSE)</f>
        <v>#N/A</v>
      </c>
      <c r="AH62" s="508" t="e">
        <f>_xlfn.SWITCH(VLOOKUP($C62,Model!$A$2:$F$22,6,FALSE),8,(VLOOKUP($K62,Lookup!$R$15:$S$23,2,FALSE)/Lookup!$R$2)*VLOOKUP($C62,Model!$A$2:$E$22,5,FALSE)*VLOOKUP($C62,Model!$A$2:$M$22,13,FALSE),(VLOOKUP($K62,Lookup!$R$4:$S$12,2,FALSE)/Lookup!$R$2)*VLOOKUP($C62,Model!$A$2:$E$22,5,FALSE)*VLOOKUP($C62,Model!$A$2:$M$22,13,FALSE))</f>
        <v>#NAME?</v>
      </c>
      <c r="AI62" s="508" t="e">
        <f>(VLOOKUP($L62,Lookup!$V$4:$W$12,2,FALSE)/Lookup!$V$2)*VLOOKUP($C62,Model!$A$2:$E$22,5,FALSE)*VLOOKUP($C62,Model!$A$2:$N$22,14,FALSE)</f>
        <v>#N/A</v>
      </c>
      <c r="AJ62" s="508" t="e">
        <f>(VLOOKUP($M62,Lookup!$X$4:$Y$10,2,FALSE)/Lookup!$X$2)*VLOOKUP($C62,Model!$A$2:$E$22,5,FALSE)*VLOOKUP($C62,Model!$A$2:$O$22,15,FALSE)</f>
        <v>#N/A</v>
      </c>
      <c r="AK62" s="508" t="e">
        <f>(VLOOKUP($N62,Lookup!$Z$4:$AA$13,2,FALSE)/Lookup!$Z$2)*VLOOKUP($C62,Model!$A$2:$E$22,5,FALSE)*VLOOKUP($C62,Model!$A$2:$P$22,16,FALSE)</f>
        <v>#N/A</v>
      </c>
      <c r="AL62" s="508" t="e">
        <f>(VLOOKUP($O62,Lookup!$AB$4:$AC$13,2,FALSE)/Lookup!$AB$2)*VLOOKUP($C62,Model!$A$2:$E$22,5,FALSE)*VLOOKUP($C62,Model!$A$2:$Q$22,17,FALSE)</f>
        <v>#N/A</v>
      </c>
      <c r="AM62" s="508" t="e">
        <f>(VLOOKUP($P62,Lookup!$T$4:$U$8,2,FALSE)/Lookup!$T$2)*VLOOKUP($C62,Model!$A$2:$E$22,5,FALSE)*VLOOKUP($C62,Model!$A$2:$R$22,18,FALSE)</f>
        <v>#N/A</v>
      </c>
      <c r="AN62" s="508" t="e">
        <f>(VLOOKUP($Q62,Lookup!$AD$4:$AE$13,2,FALSE)/Lookup!$AD$2)*VLOOKUP($C62,Model!$A$2:$E$22,5,FALSE)*VLOOKUP($C62,Model!$A$2:$S$22,19,FALSE)</f>
        <v>#N/A</v>
      </c>
      <c r="AO62" s="508" t="e">
        <f>(VLOOKUP($R62,Lookup!$AF$4:$AG$8,2,FALSE)/Lookup!$AF$2)*VLOOKUP($C62,Model!$A$2:$E$22,5,FALSE)*VLOOKUP($C62,Model!$A$2:$T$22,20,FALSE)</f>
        <v>#N/A</v>
      </c>
      <c r="AP62" s="508" t="e">
        <f>(VLOOKUP($S62,Lookup!$AH$4:$AI$9,2,FALSE)/Lookup!$AH$2)*VLOOKUP($C62,Model!$A$2:$E$22,5,FALSE)*VLOOKUP($C62,Model!$A$2:$U$22,21,FALSE)</f>
        <v>#N/A</v>
      </c>
      <c r="AQ62" s="508" t="e">
        <f>(VLOOKUP($T62,Lookup!$AJ$4:$AK$12,2,FALSE)/Lookup!$AJ$2)*VLOOKUP($C62,Model!$A$2:$E$22,5,FALSE)*VLOOKUP($C62,Model!$A$2:$V$22,22,FALSE)</f>
        <v>#N/A</v>
      </c>
    </row>
    <row r="63">
      <c r="A63" s="74"/>
      <c r="B63" s="74"/>
      <c r="C63" s="74"/>
      <c r="D63" s="74"/>
      <c r="E63" s="74"/>
      <c r="F63" s="74"/>
      <c r="G63" s="74"/>
      <c r="H63" s="74"/>
      <c r="I63" s="75"/>
      <c r="J63" s="74"/>
      <c r="K63" s="74"/>
      <c r="L63" s="74"/>
      <c r="M63" s="74"/>
      <c r="N63" s="74"/>
      <c r="O63" s="77"/>
      <c r="P63" s="74"/>
      <c r="Q63" s="74"/>
      <c r="R63" s="74"/>
      <c r="S63" s="74"/>
      <c r="T63" s="74"/>
      <c r="U63" s="508">
        <f t="shared" si="2"/>
        <v>0</v>
      </c>
      <c r="V63" s="513">
        <f t="shared" si="1"/>
        <v>0</v>
      </c>
      <c r="W63" s="511"/>
      <c r="X63" s="511"/>
      <c r="Y63" s="511"/>
      <c r="Z63" s="507" t="e">
        <f>VLOOKUP($C63,Model!$A$2:$D$22,2,FALSE)</f>
        <v>#N/A</v>
      </c>
      <c r="AA63" s="508" t="e">
        <f>(VLOOKUP($D63,Lookup!$C$4:$D$36,2,FALSE)/Lookup!$C$2)*VLOOKUP($C63,Model!$A$2:$E$22,5,FALSE)*VLOOKUP($C63,Model!$A$2:$G$22,7,FALSE)</f>
        <v>#N/A</v>
      </c>
      <c r="AB63" s="508" t="e">
        <f>(VLOOKUP($E63,Lookup!$F$4:$G$8,2,FALSE)/Lookup!$F$2)*VLOOKUP($C63,Model!$A$2:$E$22,5,FALSE)*VLOOKUP($C63,Model!$A$2:$H$22,8,FALSE)</f>
        <v>#N/A</v>
      </c>
      <c r="AC63" s="508" t="e">
        <f>(VLOOKUP($F63,Lookup!$H$4:$I$26,2,FALSE)/Lookup!$H$2)*VLOOKUP($C63,Model!$A$2:$E$22,5,FALSE)*VLOOKUP($C63,Model!$A$2:$I$22,9,FALSE)</f>
        <v>#N/A</v>
      </c>
      <c r="AD63" s="508" t="e">
        <f>(VLOOKUP($G63,Lookup!$J$4:$K$34,2,FALSE)/Lookup!$J$2)*VLOOKUP($C63,Model!$A$2:$E$22,5,FALSE)*VLOOKUP($C63,Model!$A$2:$J$22,10,FALSE)</f>
        <v>#N/A</v>
      </c>
      <c r="AE63" s="508" t="e">
        <f>(VLOOKUP($H63,Lookup!$L$4:$M$15,2,FALSE)/Lookup!$L$2)*VLOOKUP($C63,Model!$A$2:$E$22,5,FALSE)*VLOOKUP($C63,Model!$A$2:$K$22,11,FALSE)</f>
        <v>#N/A</v>
      </c>
      <c r="AF63" s="508" t="e">
        <f>_xlfn.SWITCH(VLOOKUP($C63,Model!$A$2:$F$22,6,FALSE),8,(VLOOKUP($I63,Lookup!$N$17:$O$24,2,FALSE)/Lookup!$L$2)*VLOOKUP($C63,Model!$A$2:$E$22,5,FALSE)*VLOOKUP($C63,Model!$A$2:$K$22,11,FALSE),(VLOOKUP($I63,Lookup!$N$4:$O$15,2,FALSE)/Lookup!$L$2)*VLOOKUP($C63,Model!$A$2:$E$22,5,FALSE)*VLOOKUP($C63,Model!$A$2:$K$22,11,FALSE))</f>
        <v>#NAME?</v>
      </c>
      <c r="AG63" s="508" t="e">
        <f>(VLOOKUP($J63,Lookup!$P$4:$Q$15,2,FALSE)/Lookup!$P$2)*VLOOKUP($C63,Model!$A$2:$E$22,5,FALSE)*VLOOKUP($C63,Model!$A$2:$L$22,12,FALSE)</f>
        <v>#N/A</v>
      </c>
      <c r="AH63" s="508" t="e">
        <f>_xlfn.SWITCH(VLOOKUP($C63,Model!$A$2:$F$22,6,FALSE),8,(VLOOKUP($K63,Lookup!$R$15:$S$23,2,FALSE)/Lookup!$R$2)*VLOOKUP($C63,Model!$A$2:$E$22,5,FALSE)*VLOOKUP($C63,Model!$A$2:$M$22,13,FALSE),(VLOOKUP($K63,Lookup!$R$4:$S$12,2,FALSE)/Lookup!$R$2)*VLOOKUP($C63,Model!$A$2:$E$22,5,FALSE)*VLOOKUP($C63,Model!$A$2:$M$22,13,FALSE))</f>
        <v>#NAME?</v>
      </c>
      <c r="AI63" s="508" t="e">
        <f>(VLOOKUP($L63,Lookup!$V$4:$W$12,2,FALSE)/Lookup!$V$2)*VLOOKUP($C63,Model!$A$2:$E$22,5,FALSE)*VLOOKUP($C63,Model!$A$2:$N$22,14,FALSE)</f>
        <v>#N/A</v>
      </c>
      <c r="AJ63" s="508" t="e">
        <f>(VLOOKUP($M63,Lookup!$X$4:$Y$10,2,FALSE)/Lookup!$X$2)*VLOOKUP($C63,Model!$A$2:$E$22,5,FALSE)*VLOOKUP($C63,Model!$A$2:$O$22,15,FALSE)</f>
        <v>#N/A</v>
      </c>
      <c r="AK63" s="508" t="e">
        <f>(VLOOKUP($N63,Lookup!$Z$4:$AA$13,2,FALSE)/Lookup!$Z$2)*VLOOKUP($C63,Model!$A$2:$E$22,5,FALSE)*VLOOKUP($C63,Model!$A$2:$P$22,16,FALSE)</f>
        <v>#N/A</v>
      </c>
      <c r="AL63" s="508" t="e">
        <f>(VLOOKUP($O63,Lookup!$AB$4:$AC$13,2,FALSE)/Lookup!$AB$2)*VLOOKUP($C63,Model!$A$2:$E$22,5,FALSE)*VLOOKUP($C63,Model!$A$2:$Q$22,17,FALSE)</f>
        <v>#N/A</v>
      </c>
      <c r="AM63" s="508" t="e">
        <f>(VLOOKUP($P63,Lookup!$T$4:$U$8,2,FALSE)/Lookup!$T$2)*VLOOKUP($C63,Model!$A$2:$E$22,5,FALSE)*VLOOKUP($C63,Model!$A$2:$R$22,18,FALSE)</f>
        <v>#N/A</v>
      </c>
      <c r="AN63" s="508" t="e">
        <f>(VLOOKUP($Q63,Lookup!$AD$4:$AE$13,2,FALSE)/Lookup!$AD$2)*VLOOKUP($C63,Model!$A$2:$E$22,5,FALSE)*VLOOKUP($C63,Model!$A$2:$S$22,19,FALSE)</f>
        <v>#N/A</v>
      </c>
      <c r="AO63" s="508" t="e">
        <f>(VLOOKUP($R63,Lookup!$AF$4:$AG$8,2,FALSE)/Lookup!$AF$2)*VLOOKUP($C63,Model!$A$2:$E$22,5,FALSE)*VLOOKUP($C63,Model!$A$2:$T$22,20,FALSE)</f>
        <v>#N/A</v>
      </c>
      <c r="AP63" s="508" t="e">
        <f>(VLOOKUP($S63,Lookup!$AH$4:$AI$9,2,FALSE)/Lookup!$AH$2)*VLOOKUP($C63,Model!$A$2:$E$22,5,FALSE)*VLOOKUP($C63,Model!$A$2:$U$22,21,FALSE)</f>
        <v>#N/A</v>
      </c>
      <c r="AQ63" s="508" t="e">
        <f>(VLOOKUP($T63,Lookup!$AJ$4:$AK$12,2,FALSE)/Lookup!$AJ$2)*VLOOKUP($C63,Model!$A$2:$E$22,5,FALSE)*VLOOKUP($C63,Model!$A$2:$V$22,22,FALSE)</f>
        <v>#N/A</v>
      </c>
    </row>
    <row r="64">
      <c r="A64" s="74"/>
      <c r="B64" s="74"/>
      <c r="C64" s="74"/>
      <c r="D64" s="74"/>
      <c r="E64" s="74"/>
      <c r="F64" s="74"/>
      <c r="G64" s="74"/>
      <c r="H64" s="74"/>
      <c r="I64" s="75"/>
      <c r="J64" s="74"/>
      <c r="K64" s="74"/>
      <c r="L64" s="74"/>
      <c r="M64" s="74"/>
      <c r="N64" s="74"/>
      <c r="O64" s="77"/>
      <c r="P64" s="74"/>
      <c r="Q64" s="74"/>
      <c r="R64" s="74"/>
      <c r="S64" s="74"/>
      <c r="T64" s="74"/>
      <c r="U64" s="508">
        <f t="shared" si="2"/>
        <v>0</v>
      </c>
      <c r="V64" s="513">
        <f t="shared" si="1"/>
        <v>0</v>
      </c>
      <c r="W64" s="511"/>
      <c r="X64" s="511"/>
      <c r="Y64" s="511"/>
      <c r="Z64" s="507" t="e">
        <f>VLOOKUP($C64,Model!$A$2:$D$22,2,FALSE)</f>
        <v>#N/A</v>
      </c>
      <c r="AA64" s="508" t="e">
        <f>(VLOOKUP($D64,Lookup!$C$4:$D$36,2,FALSE)/Lookup!$C$2)*VLOOKUP($C64,Model!$A$2:$E$22,5,FALSE)*VLOOKUP($C64,Model!$A$2:$G$22,7,FALSE)</f>
        <v>#N/A</v>
      </c>
      <c r="AB64" s="508" t="e">
        <f>(VLOOKUP($E64,Lookup!$F$4:$G$8,2,FALSE)/Lookup!$F$2)*VLOOKUP($C64,Model!$A$2:$E$22,5,FALSE)*VLOOKUP($C64,Model!$A$2:$H$22,8,FALSE)</f>
        <v>#N/A</v>
      </c>
      <c r="AC64" s="508" t="e">
        <f>(VLOOKUP($F64,Lookup!$H$4:$I$26,2,FALSE)/Lookup!$H$2)*VLOOKUP($C64,Model!$A$2:$E$22,5,FALSE)*VLOOKUP($C64,Model!$A$2:$I$22,9,FALSE)</f>
        <v>#N/A</v>
      </c>
      <c r="AD64" s="508" t="e">
        <f>(VLOOKUP($G64,Lookup!$J$4:$K$34,2,FALSE)/Lookup!$J$2)*VLOOKUP($C64,Model!$A$2:$E$22,5,FALSE)*VLOOKUP($C64,Model!$A$2:$J$22,10,FALSE)</f>
        <v>#N/A</v>
      </c>
      <c r="AE64" s="508" t="e">
        <f>(VLOOKUP($H64,Lookup!$L$4:$M$15,2,FALSE)/Lookup!$L$2)*VLOOKUP($C64,Model!$A$2:$E$22,5,FALSE)*VLOOKUP($C64,Model!$A$2:$K$22,11,FALSE)</f>
        <v>#N/A</v>
      </c>
      <c r="AF64" s="508" t="e">
        <f>_xlfn.SWITCH(VLOOKUP($C64,Model!$A$2:$F$22,6,FALSE),8,(VLOOKUP($I64,Lookup!$N$17:$O$24,2,FALSE)/Lookup!$L$2)*VLOOKUP($C64,Model!$A$2:$E$22,5,FALSE)*VLOOKUP($C64,Model!$A$2:$K$22,11,FALSE),(VLOOKUP($I64,Lookup!$N$4:$O$15,2,FALSE)/Lookup!$L$2)*VLOOKUP($C64,Model!$A$2:$E$22,5,FALSE)*VLOOKUP($C64,Model!$A$2:$K$22,11,FALSE))</f>
        <v>#NAME?</v>
      </c>
      <c r="AG64" s="508" t="e">
        <f>(VLOOKUP($J64,Lookup!$P$4:$Q$15,2,FALSE)/Lookup!$P$2)*VLOOKUP($C64,Model!$A$2:$E$22,5,FALSE)*VLOOKUP($C64,Model!$A$2:$L$22,12,FALSE)</f>
        <v>#N/A</v>
      </c>
      <c r="AH64" s="508" t="e">
        <f>_xlfn.SWITCH(VLOOKUP($C64,Model!$A$2:$F$22,6,FALSE),8,(VLOOKUP($K64,Lookup!$R$15:$S$23,2,FALSE)/Lookup!$R$2)*VLOOKUP($C64,Model!$A$2:$E$22,5,FALSE)*VLOOKUP($C64,Model!$A$2:$M$22,13,FALSE),(VLOOKUP($K64,Lookup!$R$4:$S$12,2,FALSE)/Lookup!$R$2)*VLOOKUP($C64,Model!$A$2:$E$22,5,FALSE)*VLOOKUP($C64,Model!$A$2:$M$22,13,FALSE))</f>
        <v>#NAME?</v>
      </c>
      <c r="AI64" s="508" t="e">
        <f>(VLOOKUP($L64,Lookup!$V$4:$W$12,2,FALSE)/Lookup!$V$2)*VLOOKUP($C64,Model!$A$2:$E$22,5,FALSE)*VLOOKUP($C64,Model!$A$2:$N$22,14,FALSE)</f>
        <v>#N/A</v>
      </c>
      <c r="AJ64" s="508" t="e">
        <f>(VLOOKUP($M64,Lookup!$X$4:$Y$10,2,FALSE)/Lookup!$X$2)*VLOOKUP($C64,Model!$A$2:$E$22,5,FALSE)*VLOOKUP($C64,Model!$A$2:$O$22,15,FALSE)</f>
        <v>#N/A</v>
      </c>
      <c r="AK64" s="508" t="e">
        <f>(VLOOKUP($N64,Lookup!$Z$4:$AA$13,2,FALSE)/Lookup!$Z$2)*VLOOKUP($C64,Model!$A$2:$E$22,5,FALSE)*VLOOKUP($C64,Model!$A$2:$P$22,16,FALSE)</f>
        <v>#N/A</v>
      </c>
      <c r="AL64" s="508" t="e">
        <f>(VLOOKUP($O64,Lookup!$AB$4:$AC$13,2,FALSE)/Lookup!$AB$2)*VLOOKUP($C64,Model!$A$2:$E$22,5,FALSE)*VLOOKUP($C64,Model!$A$2:$Q$22,17,FALSE)</f>
        <v>#N/A</v>
      </c>
      <c r="AM64" s="508" t="e">
        <f>(VLOOKUP($P64,Lookup!$T$4:$U$8,2,FALSE)/Lookup!$T$2)*VLOOKUP($C64,Model!$A$2:$E$22,5,FALSE)*VLOOKUP($C64,Model!$A$2:$R$22,18,FALSE)</f>
        <v>#N/A</v>
      </c>
      <c r="AN64" s="508" t="e">
        <f>(VLOOKUP($Q64,Lookup!$AD$4:$AE$13,2,FALSE)/Lookup!$AD$2)*VLOOKUP($C64,Model!$A$2:$E$22,5,FALSE)*VLOOKUP($C64,Model!$A$2:$S$22,19,FALSE)</f>
        <v>#N/A</v>
      </c>
      <c r="AO64" s="508" t="e">
        <f>(VLOOKUP($R64,Lookup!$AF$4:$AG$8,2,FALSE)/Lookup!$AF$2)*VLOOKUP($C64,Model!$A$2:$E$22,5,FALSE)*VLOOKUP($C64,Model!$A$2:$T$22,20,FALSE)</f>
        <v>#N/A</v>
      </c>
      <c r="AP64" s="508" t="e">
        <f>(VLOOKUP($S64,Lookup!$AH$4:$AI$9,2,FALSE)/Lookup!$AH$2)*VLOOKUP($C64,Model!$A$2:$E$22,5,FALSE)*VLOOKUP($C64,Model!$A$2:$U$22,21,FALSE)</f>
        <v>#N/A</v>
      </c>
      <c r="AQ64" s="508" t="e">
        <f>(VLOOKUP($T64,Lookup!$AJ$4:$AK$12,2,FALSE)/Lookup!$AJ$2)*VLOOKUP($C64,Model!$A$2:$E$22,5,FALSE)*VLOOKUP($C64,Model!$A$2:$V$22,22,FALSE)</f>
        <v>#N/A</v>
      </c>
    </row>
    <row r="65">
      <c r="A65" s="74"/>
      <c r="B65" s="74"/>
      <c r="C65" s="74"/>
      <c r="D65" s="74"/>
      <c r="E65" s="74"/>
      <c r="F65" s="74"/>
      <c r="G65" s="74"/>
      <c r="H65" s="74"/>
      <c r="I65" s="75"/>
      <c r="J65" s="74"/>
      <c r="K65" s="74"/>
      <c r="L65" s="74"/>
      <c r="M65" s="74"/>
      <c r="N65" s="74"/>
      <c r="O65" s="77"/>
      <c r="P65" s="74"/>
      <c r="Q65" s="74"/>
      <c r="R65" s="74"/>
      <c r="S65" s="74"/>
      <c r="T65" s="74"/>
      <c r="U65" s="508">
        <f t="shared" si="2"/>
        <v>0</v>
      </c>
      <c r="V65" s="513">
        <f t="shared" si="1"/>
        <v>0</v>
      </c>
      <c r="W65" s="511"/>
      <c r="X65" s="511"/>
      <c r="Y65" s="511"/>
      <c r="Z65" s="507" t="e">
        <f>VLOOKUP($C65,Model!$A$2:$D$22,2,FALSE)</f>
        <v>#N/A</v>
      </c>
      <c r="AA65" s="508" t="e">
        <f>(VLOOKUP($D65,Lookup!$C$4:$D$36,2,FALSE)/Lookup!$C$2)*VLOOKUP($C65,Model!$A$2:$E$22,5,FALSE)*VLOOKUP($C65,Model!$A$2:$G$22,7,FALSE)</f>
        <v>#N/A</v>
      </c>
      <c r="AB65" s="508" t="e">
        <f>(VLOOKUP($E65,Lookup!$F$4:$G$8,2,FALSE)/Lookup!$F$2)*VLOOKUP($C65,Model!$A$2:$E$22,5,FALSE)*VLOOKUP($C65,Model!$A$2:$H$22,8,FALSE)</f>
        <v>#N/A</v>
      </c>
      <c r="AC65" s="508" t="e">
        <f>(VLOOKUP($F65,Lookup!$H$4:$I$26,2,FALSE)/Lookup!$H$2)*VLOOKUP($C65,Model!$A$2:$E$22,5,FALSE)*VLOOKUP($C65,Model!$A$2:$I$22,9,FALSE)</f>
        <v>#N/A</v>
      </c>
      <c r="AD65" s="508" t="e">
        <f>(VLOOKUP($G65,Lookup!$J$4:$K$34,2,FALSE)/Lookup!$J$2)*VLOOKUP($C65,Model!$A$2:$E$22,5,FALSE)*VLOOKUP($C65,Model!$A$2:$J$22,10,FALSE)</f>
        <v>#N/A</v>
      </c>
      <c r="AE65" s="508" t="e">
        <f>(VLOOKUP($H65,Lookup!$L$4:$M$15,2,FALSE)/Lookup!$L$2)*VLOOKUP($C65,Model!$A$2:$E$22,5,FALSE)*VLOOKUP($C65,Model!$A$2:$K$22,11,FALSE)</f>
        <v>#N/A</v>
      </c>
      <c r="AF65" s="508" t="e">
        <f>_xlfn.SWITCH(VLOOKUP($C65,Model!$A$2:$F$22,6,FALSE),8,(VLOOKUP($I65,Lookup!$N$17:$O$24,2,FALSE)/Lookup!$L$2)*VLOOKUP($C65,Model!$A$2:$E$22,5,FALSE)*VLOOKUP($C65,Model!$A$2:$K$22,11,FALSE),(VLOOKUP($I65,Lookup!$N$4:$O$15,2,FALSE)/Lookup!$L$2)*VLOOKUP($C65,Model!$A$2:$E$22,5,FALSE)*VLOOKUP($C65,Model!$A$2:$K$22,11,FALSE))</f>
        <v>#NAME?</v>
      </c>
      <c r="AG65" s="508" t="e">
        <f>(VLOOKUP($J65,Lookup!$P$4:$Q$15,2,FALSE)/Lookup!$P$2)*VLOOKUP($C65,Model!$A$2:$E$22,5,FALSE)*VLOOKUP($C65,Model!$A$2:$L$22,12,FALSE)</f>
        <v>#N/A</v>
      </c>
      <c r="AH65" s="508" t="e">
        <f>_xlfn.SWITCH(VLOOKUP($C65,Model!$A$2:$F$22,6,FALSE),8,(VLOOKUP($K65,Lookup!$R$15:$S$23,2,FALSE)/Lookup!$R$2)*VLOOKUP($C65,Model!$A$2:$E$22,5,FALSE)*VLOOKUP($C65,Model!$A$2:$M$22,13,FALSE),(VLOOKUP($K65,Lookup!$R$4:$S$12,2,FALSE)/Lookup!$R$2)*VLOOKUP($C65,Model!$A$2:$E$22,5,FALSE)*VLOOKUP($C65,Model!$A$2:$M$22,13,FALSE))</f>
        <v>#NAME?</v>
      </c>
      <c r="AI65" s="508" t="e">
        <f>(VLOOKUP($L65,Lookup!$V$4:$W$12,2,FALSE)/Lookup!$V$2)*VLOOKUP($C65,Model!$A$2:$E$22,5,FALSE)*VLOOKUP($C65,Model!$A$2:$N$22,14,FALSE)</f>
        <v>#N/A</v>
      </c>
      <c r="AJ65" s="508" t="e">
        <f>(VLOOKUP($M65,Lookup!$X$4:$Y$10,2,FALSE)/Lookup!$X$2)*VLOOKUP($C65,Model!$A$2:$E$22,5,FALSE)*VLOOKUP($C65,Model!$A$2:$O$22,15,FALSE)</f>
        <v>#N/A</v>
      </c>
      <c r="AK65" s="508" t="e">
        <f>(VLOOKUP($N65,Lookup!$Z$4:$AA$13,2,FALSE)/Lookup!$Z$2)*VLOOKUP($C65,Model!$A$2:$E$22,5,FALSE)*VLOOKUP($C65,Model!$A$2:$P$22,16,FALSE)</f>
        <v>#N/A</v>
      </c>
      <c r="AL65" s="508" t="e">
        <f>(VLOOKUP($O65,Lookup!$AB$4:$AC$13,2,FALSE)/Lookup!$AB$2)*VLOOKUP($C65,Model!$A$2:$E$22,5,FALSE)*VLOOKUP($C65,Model!$A$2:$Q$22,17,FALSE)</f>
        <v>#N/A</v>
      </c>
      <c r="AM65" s="508" t="e">
        <f>(VLOOKUP($P65,Lookup!$T$4:$U$8,2,FALSE)/Lookup!$T$2)*VLOOKUP($C65,Model!$A$2:$E$22,5,FALSE)*VLOOKUP($C65,Model!$A$2:$R$22,18,FALSE)</f>
        <v>#N/A</v>
      </c>
      <c r="AN65" s="508" t="e">
        <f>(VLOOKUP($Q65,Lookup!$AD$4:$AE$13,2,FALSE)/Lookup!$AD$2)*VLOOKUP($C65,Model!$A$2:$E$22,5,FALSE)*VLOOKUP($C65,Model!$A$2:$S$22,19,FALSE)</f>
        <v>#N/A</v>
      </c>
      <c r="AO65" s="508" t="e">
        <f>(VLOOKUP($R65,Lookup!$AF$4:$AG$8,2,FALSE)/Lookup!$AF$2)*VLOOKUP($C65,Model!$A$2:$E$22,5,FALSE)*VLOOKUP($C65,Model!$A$2:$T$22,20,FALSE)</f>
        <v>#N/A</v>
      </c>
      <c r="AP65" s="508" t="e">
        <f>(VLOOKUP($S65,Lookup!$AH$4:$AI$9,2,FALSE)/Lookup!$AH$2)*VLOOKUP($C65,Model!$A$2:$E$22,5,FALSE)*VLOOKUP($C65,Model!$A$2:$U$22,21,FALSE)</f>
        <v>#N/A</v>
      </c>
      <c r="AQ65" s="508" t="e">
        <f>(VLOOKUP($T65,Lookup!$AJ$4:$AK$12,2,FALSE)/Lookup!$AJ$2)*VLOOKUP($C65,Model!$A$2:$E$22,5,FALSE)*VLOOKUP($C65,Model!$A$2:$V$22,22,FALSE)</f>
        <v>#N/A</v>
      </c>
    </row>
    <row r="66">
      <c r="A66" s="74"/>
      <c r="B66" s="74"/>
      <c r="C66" s="74"/>
      <c r="D66" s="74"/>
      <c r="E66" s="74"/>
      <c r="F66" s="74"/>
      <c r="G66" s="74"/>
      <c r="H66" s="74"/>
      <c r="I66" s="75"/>
      <c r="J66" s="74"/>
      <c r="K66" s="74"/>
      <c r="L66" s="74"/>
      <c r="M66" s="74"/>
      <c r="N66" s="74"/>
      <c r="O66" s="77"/>
      <c r="P66" s="74"/>
      <c r="Q66" s="74"/>
      <c r="R66" s="74"/>
      <c r="S66" s="74"/>
      <c r="T66" s="74"/>
      <c r="U66" s="508">
        <f t="shared" si="2"/>
        <v>0</v>
      </c>
      <c r="V66" s="513">
        <f t="shared" si="1"/>
        <v>0</v>
      </c>
      <c r="W66" s="511"/>
      <c r="X66" s="511"/>
      <c r="Y66" s="511"/>
      <c r="Z66" s="507" t="e">
        <f>VLOOKUP($C66,Model!$A$2:$D$22,2,FALSE)</f>
        <v>#N/A</v>
      </c>
      <c r="AA66" s="508" t="e">
        <f>(VLOOKUP($D66,Lookup!$C$4:$D$36,2,FALSE)/Lookup!$C$2)*VLOOKUP($C66,Model!$A$2:$E$22,5,FALSE)*VLOOKUP($C66,Model!$A$2:$G$22,7,FALSE)</f>
        <v>#N/A</v>
      </c>
      <c r="AB66" s="508" t="e">
        <f>(VLOOKUP($E66,Lookup!$F$4:$G$8,2,FALSE)/Lookup!$F$2)*VLOOKUP($C66,Model!$A$2:$E$22,5,FALSE)*VLOOKUP($C66,Model!$A$2:$H$22,8,FALSE)</f>
        <v>#N/A</v>
      </c>
      <c r="AC66" s="508" t="e">
        <f>(VLOOKUP($F66,Lookup!$H$4:$I$26,2,FALSE)/Lookup!$H$2)*VLOOKUP($C66,Model!$A$2:$E$22,5,FALSE)*VLOOKUP($C66,Model!$A$2:$I$22,9,FALSE)</f>
        <v>#N/A</v>
      </c>
      <c r="AD66" s="508" t="e">
        <f>(VLOOKUP($G66,Lookup!$J$4:$K$34,2,FALSE)/Lookup!$J$2)*VLOOKUP($C66,Model!$A$2:$E$22,5,FALSE)*VLOOKUP($C66,Model!$A$2:$J$22,10,FALSE)</f>
        <v>#N/A</v>
      </c>
      <c r="AE66" s="508" t="e">
        <f>(VLOOKUP($H66,Lookup!$L$4:$M$15,2,FALSE)/Lookup!$L$2)*VLOOKUP($C66,Model!$A$2:$E$22,5,FALSE)*VLOOKUP($C66,Model!$A$2:$K$22,11,FALSE)</f>
        <v>#N/A</v>
      </c>
      <c r="AF66" s="508" t="e">
        <f>_xlfn.SWITCH(VLOOKUP($C66,Model!$A$2:$F$22,6,FALSE),8,(VLOOKUP($I66,Lookup!$N$17:$O$24,2,FALSE)/Lookup!$L$2)*VLOOKUP($C66,Model!$A$2:$E$22,5,FALSE)*VLOOKUP($C66,Model!$A$2:$K$22,11,FALSE),(VLOOKUP($I66,Lookup!$N$4:$O$15,2,FALSE)/Lookup!$L$2)*VLOOKUP($C66,Model!$A$2:$E$22,5,FALSE)*VLOOKUP($C66,Model!$A$2:$K$22,11,FALSE))</f>
        <v>#NAME?</v>
      </c>
      <c r="AG66" s="508" t="e">
        <f>(VLOOKUP($J66,Lookup!$P$4:$Q$15,2,FALSE)/Lookup!$P$2)*VLOOKUP($C66,Model!$A$2:$E$22,5,FALSE)*VLOOKUP($C66,Model!$A$2:$L$22,12,FALSE)</f>
        <v>#N/A</v>
      </c>
      <c r="AH66" s="508" t="e">
        <f>_xlfn.SWITCH(VLOOKUP($C66,Model!$A$2:$F$22,6,FALSE),8,(VLOOKUP($K66,Lookup!$R$15:$S$23,2,FALSE)/Lookup!$R$2)*VLOOKUP($C66,Model!$A$2:$E$22,5,FALSE)*VLOOKUP($C66,Model!$A$2:$M$22,13,FALSE),(VLOOKUP($K66,Lookup!$R$4:$S$12,2,FALSE)/Lookup!$R$2)*VLOOKUP($C66,Model!$A$2:$E$22,5,FALSE)*VLOOKUP($C66,Model!$A$2:$M$22,13,FALSE))</f>
        <v>#NAME?</v>
      </c>
      <c r="AI66" s="508" t="e">
        <f>(VLOOKUP($L66,Lookup!$V$4:$W$12,2,FALSE)/Lookup!$V$2)*VLOOKUP($C66,Model!$A$2:$E$22,5,FALSE)*VLOOKUP($C66,Model!$A$2:$N$22,14,FALSE)</f>
        <v>#N/A</v>
      </c>
      <c r="AJ66" s="508" t="e">
        <f>(VLOOKUP($M66,Lookup!$X$4:$Y$10,2,FALSE)/Lookup!$X$2)*VLOOKUP($C66,Model!$A$2:$E$22,5,FALSE)*VLOOKUP($C66,Model!$A$2:$O$22,15,FALSE)</f>
        <v>#N/A</v>
      </c>
      <c r="AK66" s="508" t="e">
        <f>(VLOOKUP($N66,Lookup!$Z$4:$AA$13,2,FALSE)/Lookup!$Z$2)*VLOOKUP($C66,Model!$A$2:$E$22,5,FALSE)*VLOOKUP($C66,Model!$A$2:$P$22,16,FALSE)</f>
        <v>#N/A</v>
      </c>
      <c r="AL66" s="508" t="e">
        <f>(VLOOKUP($O66,Lookup!$AB$4:$AC$13,2,FALSE)/Lookup!$AB$2)*VLOOKUP($C66,Model!$A$2:$E$22,5,FALSE)*VLOOKUP($C66,Model!$A$2:$Q$22,17,FALSE)</f>
        <v>#N/A</v>
      </c>
      <c r="AM66" s="508" t="e">
        <f>(VLOOKUP($P66,Lookup!$T$4:$U$8,2,FALSE)/Lookup!$T$2)*VLOOKUP($C66,Model!$A$2:$E$22,5,FALSE)*VLOOKUP($C66,Model!$A$2:$R$22,18,FALSE)</f>
        <v>#N/A</v>
      </c>
      <c r="AN66" s="508" t="e">
        <f>(VLOOKUP($Q66,Lookup!$AD$4:$AE$13,2,FALSE)/Lookup!$AD$2)*VLOOKUP($C66,Model!$A$2:$E$22,5,FALSE)*VLOOKUP($C66,Model!$A$2:$S$22,19,FALSE)</f>
        <v>#N/A</v>
      </c>
      <c r="AO66" s="508" t="e">
        <f>(VLOOKUP($R66,Lookup!$AF$4:$AG$8,2,FALSE)/Lookup!$AF$2)*VLOOKUP($C66,Model!$A$2:$E$22,5,FALSE)*VLOOKUP($C66,Model!$A$2:$T$22,20,FALSE)</f>
        <v>#N/A</v>
      </c>
      <c r="AP66" s="508" t="e">
        <f>(VLOOKUP($S66,Lookup!$AH$4:$AI$9,2,FALSE)/Lookup!$AH$2)*VLOOKUP($C66,Model!$A$2:$E$22,5,FALSE)*VLOOKUP($C66,Model!$A$2:$U$22,21,FALSE)</f>
        <v>#N/A</v>
      </c>
      <c r="AQ66" s="508" t="e">
        <f>(VLOOKUP($T66,Lookup!$AJ$4:$AK$12,2,FALSE)/Lookup!$AJ$2)*VLOOKUP($C66,Model!$A$2:$E$22,5,FALSE)*VLOOKUP($C66,Model!$A$2:$V$22,22,FALSE)</f>
        <v>#N/A</v>
      </c>
    </row>
    <row r="67">
      <c r="A67" s="74"/>
      <c r="B67" s="74"/>
      <c r="C67" s="74"/>
      <c r="D67" s="74"/>
      <c r="E67" s="74"/>
      <c r="F67" s="74"/>
      <c r="G67" s="74"/>
      <c r="H67" s="74"/>
      <c r="I67" s="75"/>
      <c r="J67" s="74"/>
      <c r="K67" s="74"/>
      <c r="L67" s="74"/>
      <c r="M67" s="74"/>
      <c r="N67" s="74"/>
      <c r="O67" s="77"/>
      <c r="P67" s="74"/>
      <c r="Q67" s="74"/>
      <c r="R67" s="74"/>
      <c r="S67" s="74"/>
      <c r="T67" s="74"/>
      <c r="U67" s="508">
        <f t="shared" si="2"/>
        <v>0</v>
      </c>
      <c r="V67" s="513">
        <f ref="V67:V130" t="shared" si="3">IFERROR(Z67*U67,0)</f>
        <v>0</v>
      </c>
      <c r="W67" s="511"/>
      <c r="X67" s="511"/>
      <c r="Y67" s="511"/>
      <c r="Z67" s="507" t="e">
        <f>VLOOKUP($C67,Model!$A$2:$D$22,2,FALSE)</f>
        <v>#N/A</v>
      </c>
      <c r="AA67" s="508" t="e">
        <f>(VLOOKUP($D67,Lookup!$C$4:$D$36,2,FALSE)/Lookup!$C$2)*VLOOKUP($C67,Model!$A$2:$E$22,5,FALSE)*VLOOKUP($C67,Model!$A$2:$G$22,7,FALSE)</f>
        <v>#N/A</v>
      </c>
      <c r="AB67" s="508" t="e">
        <f>(VLOOKUP($E67,Lookup!$F$4:$G$8,2,FALSE)/Lookup!$F$2)*VLOOKUP($C67,Model!$A$2:$E$22,5,FALSE)*VLOOKUP($C67,Model!$A$2:$H$22,8,FALSE)</f>
        <v>#N/A</v>
      </c>
      <c r="AC67" s="508" t="e">
        <f>(VLOOKUP($F67,Lookup!$H$4:$I$26,2,FALSE)/Lookup!$H$2)*VLOOKUP($C67,Model!$A$2:$E$22,5,FALSE)*VLOOKUP($C67,Model!$A$2:$I$22,9,FALSE)</f>
        <v>#N/A</v>
      </c>
      <c r="AD67" s="508" t="e">
        <f>(VLOOKUP($G67,Lookup!$J$4:$K$34,2,FALSE)/Lookup!$J$2)*VLOOKUP($C67,Model!$A$2:$E$22,5,FALSE)*VLOOKUP($C67,Model!$A$2:$J$22,10,FALSE)</f>
        <v>#N/A</v>
      </c>
      <c r="AE67" s="508" t="e">
        <f>(VLOOKUP($H67,Lookup!$L$4:$M$15,2,FALSE)/Lookup!$L$2)*VLOOKUP($C67,Model!$A$2:$E$22,5,FALSE)*VLOOKUP($C67,Model!$A$2:$K$22,11,FALSE)</f>
        <v>#N/A</v>
      </c>
      <c r="AF67" s="508" t="e">
        <f>_xlfn.SWITCH(VLOOKUP($C67,Model!$A$2:$F$22,6,FALSE),8,(VLOOKUP($I67,Lookup!$N$17:$O$24,2,FALSE)/Lookup!$L$2)*VLOOKUP($C67,Model!$A$2:$E$22,5,FALSE)*VLOOKUP($C67,Model!$A$2:$K$22,11,FALSE),(VLOOKUP($I67,Lookup!$N$4:$O$15,2,FALSE)/Lookup!$L$2)*VLOOKUP($C67,Model!$A$2:$E$22,5,FALSE)*VLOOKUP($C67,Model!$A$2:$K$22,11,FALSE))</f>
        <v>#NAME?</v>
      </c>
      <c r="AG67" s="508" t="e">
        <f>(VLOOKUP($J67,Lookup!$P$4:$Q$15,2,FALSE)/Lookup!$P$2)*VLOOKUP($C67,Model!$A$2:$E$22,5,FALSE)*VLOOKUP($C67,Model!$A$2:$L$22,12,FALSE)</f>
        <v>#N/A</v>
      </c>
      <c r="AH67" s="508" t="e">
        <f>_xlfn.SWITCH(VLOOKUP($C67,Model!$A$2:$F$22,6,FALSE),8,(VLOOKUP($K67,Lookup!$R$15:$S$23,2,FALSE)/Lookup!$R$2)*VLOOKUP($C67,Model!$A$2:$E$22,5,FALSE)*VLOOKUP($C67,Model!$A$2:$M$22,13,FALSE),(VLOOKUP($K67,Lookup!$R$4:$S$12,2,FALSE)/Lookup!$R$2)*VLOOKUP($C67,Model!$A$2:$E$22,5,FALSE)*VLOOKUP($C67,Model!$A$2:$M$22,13,FALSE))</f>
        <v>#NAME?</v>
      </c>
      <c r="AI67" s="508" t="e">
        <f>(VLOOKUP($L67,Lookup!$V$4:$W$12,2,FALSE)/Lookup!$V$2)*VLOOKUP($C67,Model!$A$2:$E$22,5,FALSE)*VLOOKUP($C67,Model!$A$2:$N$22,14,FALSE)</f>
        <v>#N/A</v>
      </c>
      <c r="AJ67" s="508" t="e">
        <f>(VLOOKUP($M67,Lookup!$X$4:$Y$10,2,FALSE)/Lookup!$X$2)*VLOOKUP($C67,Model!$A$2:$E$22,5,FALSE)*VLOOKUP($C67,Model!$A$2:$O$22,15,FALSE)</f>
        <v>#N/A</v>
      </c>
      <c r="AK67" s="508" t="e">
        <f>(VLOOKUP($N67,Lookup!$Z$4:$AA$13,2,FALSE)/Lookup!$Z$2)*VLOOKUP($C67,Model!$A$2:$E$22,5,FALSE)*VLOOKUP($C67,Model!$A$2:$P$22,16,FALSE)</f>
        <v>#N/A</v>
      </c>
      <c r="AL67" s="508" t="e">
        <f>(VLOOKUP($O67,Lookup!$AB$4:$AC$13,2,FALSE)/Lookup!$AB$2)*VLOOKUP($C67,Model!$A$2:$E$22,5,FALSE)*VLOOKUP($C67,Model!$A$2:$Q$22,17,FALSE)</f>
        <v>#N/A</v>
      </c>
      <c r="AM67" s="508" t="e">
        <f>(VLOOKUP($P67,Lookup!$T$4:$U$8,2,FALSE)/Lookup!$T$2)*VLOOKUP($C67,Model!$A$2:$E$22,5,FALSE)*VLOOKUP($C67,Model!$A$2:$R$22,18,FALSE)</f>
        <v>#N/A</v>
      </c>
      <c r="AN67" s="508" t="e">
        <f>(VLOOKUP($Q67,Lookup!$AD$4:$AE$13,2,FALSE)/Lookup!$AD$2)*VLOOKUP($C67,Model!$A$2:$E$22,5,FALSE)*VLOOKUP($C67,Model!$A$2:$S$22,19,FALSE)</f>
        <v>#N/A</v>
      </c>
      <c r="AO67" s="508" t="e">
        <f>(VLOOKUP($R67,Lookup!$AF$4:$AG$8,2,FALSE)/Lookup!$AF$2)*VLOOKUP($C67,Model!$A$2:$E$22,5,FALSE)*VLOOKUP($C67,Model!$A$2:$T$22,20,FALSE)</f>
        <v>#N/A</v>
      </c>
      <c r="AP67" s="508" t="e">
        <f>(VLOOKUP($S67,Lookup!$AH$4:$AI$9,2,FALSE)/Lookup!$AH$2)*VLOOKUP($C67,Model!$A$2:$E$22,5,FALSE)*VLOOKUP($C67,Model!$A$2:$U$22,21,FALSE)</f>
        <v>#N/A</v>
      </c>
      <c r="AQ67" s="508" t="e">
        <f>(VLOOKUP($T67,Lookup!$AJ$4:$AK$12,2,FALSE)/Lookup!$AJ$2)*VLOOKUP($C67,Model!$A$2:$E$22,5,FALSE)*VLOOKUP($C67,Model!$A$2:$V$22,22,FALSE)</f>
        <v>#N/A</v>
      </c>
    </row>
    <row r="68">
      <c r="A68" s="74"/>
      <c r="B68" s="74"/>
      <c r="C68" s="74"/>
      <c r="D68" s="74"/>
      <c r="E68" s="74"/>
      <c r="F68" s="74"/>
      <c r="G68" s="74"/>
      <c r="H68" s="74"/>
      <c r="I68" s="75"/>
      <c r="J68" s="74"/>
      <c r="K68" s="74"/>
      <c r="L68" s="74"/>
      <c r="M68" s="74"/>
      <c r="N68" s="74"/>
      <c r="O68" s="77"/>
      <c r="P68" s="74"/>
      <c r="Q68" s="74"/>
      <c r="R68" s="74"/>
      <c r="S68" s="74"/>
      <c r="T68" s="74"/>
      <c r="U68" s="508">
        <f t="shared" si="2"/>
        <v>0</v>
      </c>
      <c r="V68" s="513">
        <f t="shared" si="3"/>
        <v>0</v>
      </c>
      <c r="W68" s="511"/>
      <c r="X68" s="511"/>
      <c r="Y68" s="511"/>
      <c r="Z68" s="507" t="e">
        <f>VLOOKUP($C68,Model!$A$2:$D$22,2,FALSE)</f>
        <v>#N/A</v>
      </c>
      <c r="AA68" s="508" t="e">
        <f>(VLOOKUP($D68,Lookup!$C$4:$D$36,2,FALSE)/Lookup!$C$2)*VLOOKUP($C68,Model!$A$2:$E$22,5,FALSE)*VLOOKUP($C68,Model!$A$2:$G$22,7,FALSE)</f>
        <v>#N/A</v>
      </c>
      <c r="AB68" s="508" t="e">
        <f>(VLOOKUP($E68,Lookup!$F$4:$G$8,2,FALSE)/Lookup!$F$2)*VLOOKUP($C68,Model!$A$2:$E$22,5,FALSE)*VLOOKUP($C68,Model!$A$2:$H$22,8,FALSE)</f>
        <v>#N/A</v>
      </c>
      <c r="AC68" s="508" t="e">
        <f>(VLOOKUP($F68,Lookup!$H$4:$I$26,2,FALSE)/Lookup!$H$2)*VLOOKUP($C68,Model!$A$2:$E$22,5,FALSE)*VLOOKUP($C68,Model!$A$2:$I$22,9,FALSE)</f>
        <v>#N/A</v>
      </c>
      <c r="AD68" s="508" t="e">
        <f>(VLOOKUP($G68,Lookup!$J$4:$K$34,2,FALSE)/Lookup!$J$2)*VLOOKUP($C68,Model!$A$2:$E$22,5,FALSE)*VLOOKUP($C68,Model!$A$2:$J$22,10,FALSE)</f>
        <v>#N/A</v>
      </c>
      <c r="AE68" s="508" t="e">
        <f>(VLOOKUP($H68,Lookup!$L$4:$M$15,2,FALSE)/Lookup!$L$2)*VLOOKUP($C68,Model!$A$2:$E$22,5,FALSE)*VLOOKUP($C68,Model!$A$2:$K$22,11,FALSE)</f>
        <v>#N/A</v>
      </c>
      <c r="AF68" s="508" t="e">
        <f>_xlfn.SWITCH(VLOOKUP($C68,Model!$A$2:$F$22,6,FALSE),8,(VLOOKUP($I68,Lookup!$N$17:$O$24,2,FALSE)/Lookup!$L$2)*VLOOKUP($C68,Model!$A$2:$E$22,5,FALSE)*VLOOKUP($C68,Model!$A$2:$K$22,11,FALSE),(VLOOKUP($I68,Lookup!$N$4:$O$15,2,FALSE)/Lookup!$L$2)*VLOOKUP($C68,Model!$A$2:$E$22,5,FALSE)*VLOOKUP($C68,Model!$A$2:$K$22,11,FALSE))</f>
        <v>#NAME?</v>
      </c>
      <c r="AG68" s="508" t="e">
        <f>(VLOOKUP($J68,Lookup!$P$4:$Q$15,2,FALSE)/Lookup!$P$2)*VLOOKUP($C68,Model!$A$2:$E$22,5,FALSE)*VLOOKUP($C68,Model!$A$2:$L$22,12,FALSE)</f>
        <v>#N/A</v>
      </c>
      <c r="AH68" s="508" t="e">
        <f>_xlfn.SWITCH(VLOOKUP($C68,Model!$A$2:$F$22,6,FALSE),8,(VLOOKUP($K68,Lookup!$R$15:$S$23,2,FALSE)/Lookup!$R$2)*VLOOKUP($C68,Model!$A$2:$E$22,5,FALSE)*VLOOKUP($C68,Model!$A$2:$M$22,13,FALSE),(VLOOKUP($K68,Lookup!$R$4:$S$12,2,FALSE)/Lookup!$R$2)*VLOOKUP($C68,Model!$A$2:$E$22,5,FALSE)*VLOOKUP($C68,Model!$A$2:$M$22,13,FALSE))</f>
        <v>#NAME?</v>
      </c>
      <c r="AI68" s="508" t="e">
        <f>(VLOOKUP($L68,Lookup!$V$4:$W$12,2,FALSE)/Lookup!$V$2)*VLOOKUP($C68,Model!$A$2:$E$22,5,FALSE)*VLOOKUP($C68,Model!$A$2:$N$22,14,FALSE)</f>
        <v>#N/A</v>
      </c>
      <c r="AJ68" s="508" t="e">
        <f>(VLOOKUP($M68,Lookup!$X$4:$Y$10,2,FALSE)/Lookup!$X$2)*VLOOKUP($C68,Model!$A$2:$E$22,5,FALSE)*VLOOKUP($C68,Model!$A$2:$O$22,15,FALSE)</f>
        <v>#N/A</v>
      </c>
      <c r="AK68" s="508" t="e">
        <f>(VLOOKUP($N68,Lookup!$Z$4:$AA$13,2,FALSE)/Lookup!$Z$2)*VLOOKUP($C68,Model!$A$2:$E$22,5,FALSE)*VLOOKUP($C68,Model!$A$2:$P$22,16,FALSE)</f>
        <v>#N/A</v>
      </c>
      <c r="AL68" s="508" t="e">
        <f>(VLOOKUP($O68,Lookup!$AB$4:$AC$13,2,FALSE)/Lookup!$AB$2)*VLOOKUP($C68,Model!$A$2:$E$22,5,FALSE)*VLOOKUP($C68,Model!$A$2:$Q$22,17,FALSE)</f>
        <v>#N/A</v>
      </c>
      <c r="AM68" s="508" t="e">
        <f>(VLOOKUP($P68,Lookup!$T$4:$U$8,2,FALSE)/Lookup!$T$2)*VLOOKUP($C68,Model!$A$2:$E$22,5,FALSE)*VLOOKUP($C68,Model!$A$2:$R$22,18,FALSE)</f>
        <v>#N/A</v>
      </c>
      <c r="AN68" s="508" t="e">
        <f>(VLOOKUP($Q68,Lookup!$AD$4:$AE$13,2,FALSE)/Lookup!$AD$2)*VLOOKUP($C68,Model!$A$2:$E$22,5,FALSE)*VLOOKUP($C68,Model!$A$2:$S$22,19,FALSE)</f>
        <v>#N/A</v>
      </c>
      <c r="AO68" s="508" t="e">
        <f>(VLOOKUP($R68,Lookup!$AF$4:$AG$8,2,FALSE)/Lookup!$AF$2)*VLOOKUP($C68,Model!$A$2:$E$22,5,FALSE)*VLOOKUP($C68,Model!$A$2:$T$22,20,FALSE)</f>
        <v>#N/A</v>
      </c>
      <c r="AP68" s="508" t="e">
        <f>(VLOOKUP($S68,Lookup!$AH$4:$AI$9,2,FALSE)/Lookup!$AH$2)*VLOOKUP($C68,Model!$A$2:$E$22,5,FALSE)*VLOOKUP($C68,Model!$A$2:$U$22,21,FALSE)</f>
        <v>#N/A</v>
      </c>
      <c r="AQ68" s="508" t="e">
        <f>(VLOOKUP($T68,Lookup!$AJ$4:$AK$12,2,FALSE)/Lookup!$AJ$2)*VLOOKUP($C68,Model!$A$2:$E$22,5,FALSE)*VLOOKUP($C68,Model!$A$2:$V$22,22,FALSE)</f>
        <v>#N/A</v>
      </c>
    </row>
    <row r="69">
      <c r="A69" s="74"/>
      <c r="B69" s="74"/>
      <c r="C69" s="74"/>
      <c r="D69" s="74"/>
      <c r="E69" s="74"/>
      <c r="F69" s="74"/>
      <c r="G69" s="74"/>
      <c r="H69" s="74"/>
      <c r="I69" s="75"/>
      <c r="J69" s="74"/>
      <c r="K69" s="74"/>
      <c r="L69" s="74"/>
      <c r="M69" s="74"/>
      <c r="N69" s="74"/>
      <c r="O69" s="77"/>
      <c r="P69" s="74"/>
      <c r="Q69" s="74"/>
      <c r="R69" s="74"/>
      <c r="S69" s="74"/>
      <c r="T69" s="74"/>
      <c r="U69" s="508">
        <f t="shared" si="2"/>
        <v>0</v>
      </c>
      <c r="V69" s="513">
        <f t="shared" si="3"/>
        <v>0</v>
      </c>
      <c r="W69" s="511"/>
      <c r="X69" s="511"/>
      <c r="Y69" s="511"/>
      <c r="Z69" s="507" t="e">
        <f>VLOOKUP($C69,Model!$A$2:$D$22,2,FALSE)</f>
        <v>#N/A</v>
      </c>
      <c r="AA69" s="508" t="e">
        <f>(VLOOKUP($D69,Lookup!$C$4:$D$36,2,FALSE)/Lookup!$C$2)*VLOOKUP($C69,Model!$A$2:$E$22,5,FALSE)*VLOOKUP($C69,Model!$A$2:$G$22,7,FALSE)</f>
        <v>#N/A</v>
      </c>
      <c r="AB69" s="508" t="e">
        <f>(VLOOKUP($E69,Lookup!$F$4:$G$8,2,FALSE)/Lookup!$F$2)*VLOOKUP($C69,Model!$A$2:$E$22,5,FALSE)*VLOOKUP($C69,Model!$A$2:$H$22,8,FALSE)</f>
        <v>#N/A</v>
      </c>
      <c r="AC69" s="508" t="e">
        <f>(VLOOKUP($F69,Lookup!$H$4:$I$26,2,FALSE)/Lookup!$H$2)*VLOOKUP($C69,Model!$A$2:$E$22,5,FALSE)*VLOOKUP($C69,Model!$A$2:$I$22,9,FALSE)</f>
        <v>#N/A</v>
      </c>
      <c r="AD69" s="508" t="e">
        <f>(VLOOKUP($G69,Lookup!$J$4:$K$34,2,FALSE)/Lookup!$J$2)*VLOOKUP($C69,Model!$A$2:$E$22,5,FALSE)*VLOOKUP($C69,Model!$A$2:$J$22,10,FALSE)</f>
        <v>#N/A</v>
      </c>
      <c r="AE69" s="508" t="e">
        <f>(VLOOKUP($H69,Lookup!$L$4:$M$15,2,FALSE)/Lookup!$L$2)*VLOOKUP($C69,Model!$A$2:$E$22,5,FALSE)*VLOOKUP($C69,Model!$A$2:$K$22,11,FALSE)</f>
        <v>#N/A</v>
      </c>
      <c r="AF69" s="508" t="e">
        <f>_xlfn.SWITCH(VLOOKUP($C69,Model!$A$2:$F$22,6,FALSE),8,(VLOOKUP($I69,Lookup!$N$17:$O$24,2,FALSE)/Lookup!$L$2)*VLOOKUP($C69,Model!$A$2:$E$22,5,FALSE)*VLOOKUP($C69,Model!$A$2:$K$22,11,FALSE),(VLOOKUP($I69,Lookup!$N$4:$O$15,2,FALSE)/Lookup!$L$2)*VLOOKUP($C69,Model!$A$2:$E$22,5,FALSE)*VLOOKUP($C69,Model!$A$2:$K$22,11,FALSE))</f>
        <v>#NAME?</v>
      </c>
      <c r="AG69" s="508" t="e">
        <f>(VLOOKUP($J69,Lookup!$P$4:$Q$15,2,FALSE)/Lookup!$P$2)*VLOOKUP($C69,Model!$A$2:$E$22,5,FALSE)*VLOOKUP($C69,Model!$A$2:$L$22,12,FALSE)</f>
        <v>#N/A</v>
      </c>
      <c r="AH69" s="508" t="e">
        <f>_xlfn.SWITCH(VLOOKUP($C69,Model!$A$2:$F$22,6,FALSE),8,(VLOOKUP($K69,Lookup!$R$15:$S$23,2,FALSE)/Lookup!$R$2)*VLOOKUP($C69,Model!$A$2:$E$22,5,FALSE)*VLOOKUP($C69,Model!$A$2:$M$22,13,FALSE),(VLOOKUP($K69,Lookup!$R$4:$S$12,2,FALSE)/Lookup!$R$2)*VLOOKUP($C69,Model!$A$2:$E$22,5,FALSE)*VLOOKUP($C69,Model!$A$2:$M$22,13,FALSE))</f>
        <v>#NAME?</v>
      </c>
      <c r="AI69" s="508" t="e">
        <f>(VLOOKUP($L69,Lookup!$V$4:$W$12,2,FALSE)/Lookup!$V$2)*VLOOKUP($C69,Model!$A$2:$E$22,5,FALSE)*VLOOKUP($C69,Model!$A$2:$N$22,14,FALSE)</f>
        <v>#N/A</v>
      </c>
      <c r="AJ69" s="508" t="e">
        <f>(VLOOKUP($M69,Lookup!$X$4:$Y$10,2,FALSE)/Lookup!$X$2)*VLOOKUP($C69,Model!$A$2:$E$22,5,FALSE)*VLOOKUP($C69,Model!$A$2:$O$22,15,FALSE)</f>
        <v>#N/A</v>
      </c>
      <c r="AK69" s="508" t="e">
        <f>(VLOOKUP($N69,Lookup!$Z$4:$AA$13,2,FALSE)/Lookup!$Z$2)*VLOOKUP($C69,Model!$A$2:$E$22,5,FALSE)*VLOOKUP($C69,Model!$A$2:$P$22,16,FALSE)</f>
        <v>#N/A</v>
      </c>
      <c r="AL69" s="508" t="e">
        <f>(VLOOKUP($O69,Lookup!$AB$4:$AC$13,2,FALSE)/Lookup!$AB$2)*VLOOKUP($C69,Model!$A$2:$E$22,5,FALSE)*VLOOKUP($C69,Model!$A$2:$Q$22,17,FALSE)</f>
        <v>#N/A</v>
      </c>
      <c r="AM69" s="508" t="e">
        <f>(VLOOKUP($P69,Lookup!$T$4:$U$8,2,FALSE)/Lookup!$T$2)*VLOOKUP($C69,Model!$A$2:$E$22,5,FALSE)*VLOOKUP($C69,Model!$A$2:$R$22,18,FALSE)</f>
        <v>#N/A</v>
      </c>
      <c r="AN69" s="508" t="e">
        <f>(VLOOKUP($Q69,Lookup!$AD$4:$AE$13,2,FALSE)/Lookup!$AD$2)*VLOOKUP($C69,Model!$A$2:$E$22,5,FALSE)*VLOOKUP($C69,Model!$A$2:$S$22,19,FALSE)</f>
        <v>#N/A</v>
      </c>
      <c r="AO69" s="508" t="e">
        <f>(VLOOKUP($R69,Lookup!$AF$4:$AG$8,2,FALSE)/Lookup!$AF$2)*VLOOKUP($C69,Model!$A$2:$E$22,5,FALSE)*VLOOKUP($C69,Model!$A$2:$T$22,20,FALSE)</f>
        <v>#N/A</v>
      </c>
      <c r="AP69" s="508" t="e">
        <f>(VLOOKUP($S69,Lookup!$AH$4:$AI$9,2,FALSE)/Lookup!$AH$2)*VLOOKUP($C69,Model!$A$2:$E$22,5,FALSE)*VLOOKUP($C69,Model!$A$2:$U$22,21,FALSE)</f>
        <v>#N/A</v>
      </c>
      <c r="AQ69" s="508" t="e">
        <f>(VLOOKUP($T69,Lookup!$AJ$4:$AK$12,2,FALSE)/Lookup!$AJ$2)*VLOOKUP($C69,Model!$A$2:$E$22,5,FALSE)*VLOOKUP($C69,Model!$A$2:$V$22,22,FALSE)</f>
        <v>#N/A</v>
      </c>
    </row>
    <row r="70">
      <c r="A70" s="74"/>
      <c r="B70" s="74"/>
      <c r="C70" s="74"/>
      <c r="D70" s="74"/>
      <c r="E70" s="74"/>
      <c r="F70" s="74"/>
      <c r="G70" s="74"/>
      <c r="H70" s="74"/>
      <c r="I70" s="75"/>
      <c r="J70" s="74"/>
      <c r="K70" s="74"/>
      <c r="L70" s="74"/>
      <c r="M70" s="74"/>
      <c r="N70" s="74"/>
      <c r="O70" s="77"/>
      <c r="P70" s="74"/>
      <c r="Q70" s="74"/>
      <c r="R70" s="74"/>
      <c r="S70" s="74"/>
      <c r="T70" s="74"/>
      <c r="U70" s="508">
        <f t="shared" si="2"/>
        <v>0</v>
      </c>
      <c r="V70" s="513">
        <f t="shared" si="3"/>
        <v>0</v>
      </c>
      <c r="W70" s="511"/>
      <c r="X70" s="511"/>
      <c r="Y70" s="511"/>
      <c r="Z70" s="507" t="e">
        <f>VLOOKUP($C70,Model!$A$2:$D$22,2,FALSE)</f>
        <v>#N/A</v>
      </c>
      <c r="AA70" s="508" t="e">
        <f>(VLOOKUP($D70,Lookup!$C$4:$D$36,2,FALSE)/Lookup!$C$2)*VLOOKUP($C70,Model!$A$2:$E$22,5,FALSE)*VLOOKUP($C70,Model!$A$2:$G$22,7,FALSE)</f>
        <v>#N/A</v>
      </c>
      <c r="AB70" s="508" t="e">
        <f>(VLOOKUP($E70,Lookup!$F$4:$G$8,2,FALSE)/Lookup!$F$2)*VLOOKUP($C70,Model!$A$2:$E$22,5,FALSE)*VLOOKUP($C70,Model!$A$2:$H$22,8,FALSE)</f>
        <v>#N/A</v>
      </c>
      <c r="AC70" s="508" t="e">
        <f>(VLOOKUP($F70,Lookup!$H$4:$I$26,2,FALSE)/Lookup!$H$2)*VLOOKUP($C70,Model!$A$2:$E$22,5,FALSE)*VLOOKUP($C70,Model!$A$2:$I$22,9,FALSE)</f>
        <v>#N/A</v>
      </c>
      <c r="AD70" s="508" t="e">
        <f>(VLOOKUP($G70,Lookup!$J$4:$K$34,2,FALSE)/Lookup!$J$2)*VLOOKUP($C70,Model!$A$2:$E$22,5,FALSE)*VLOOKUP($C70,Model!$A$2:$J$22,10,FALSE)</f>
        <v>#N/A</v>
      </c>
      <c r="AE70" s="508" t="e">
        <f>(VLOOKUP($H70,Lookup!$L$4:$M$15,2,FALSE)/Lookup!$L$2)*VLOOKUP($C70,Model!$A$2:$E$22,5,FALSE)*VLOOKUP($C70,Model!$A$2:$K$22,11,FALSE)</f>
        <v>#N/A</v>
      </c>
      <c r="AF70" s="508" t="e">
        <f>_xlfn.SWITCH(VLOOKUP($C70,Model!$A$2:$F$22,6,FALSE),8,(VLOOKUP($I70,Lookup!$N$17:$O$24,2,FALSE)/Lookup!$L$2)*VLOOKUP($C70,Model!$A$2:$E$22,5,FALSE)*VLOOKUP($C70,Model!$A$2:$K$22,11,FALSE),(VLOOKUP($I70,Lookup!$N$4:$O$15,2,FALSE)/Lookup!$L$2)*VLOOKUP($C70,Model!$A$2:$E$22,5,FALSE)*VLOOKUP($C70,Model!$A$2:$K$22,11,FALSE))</f>
        <v>#NAME?</v>
      </c>
      <c r="AG70" s="508" t="e">
        <f>(VLOOKUP($J70,Lookup!$P$4:$Q$15,2,FALSE)/Lookup!$P$2)*VLOOKUP($C70,Model!$A$2:$E$22,5,FALSE)*VLOOKUP($C70,Model!$A$2:$L$22,12,FALSE)</f>
        <v>#N/A</v>
      </c>
      <c r="AH70" s="508" t="e">
        <f>_xlfn.SWITCH(VLOOKUP($C70,Model!$A$2:$F$22,6,FALSE),8,(VLOOKUP($K70,Lookup!$R$15:$S$23,2,FALSE)/Lookup!$R$2)*VLOOKUP($C70,Model!$A$2:$E$22,5,FALSE)*VLOOKUP($C70,Model!$A$2:$M$22,13,FALSE),(VLOOKUP($K70,Lookup!$R$4:$S$12,2,FALSE)/Lookup!$R$2)*VLOOKUP($C70,Model!$A$2:$E$22,5,FALSE)*VLOOKUP($C70,Model!$A$2:$M$22,13,FALSE))</f>
        <v>#NAME?</v>
      </c>
      <c r="AI70" s="508" t="e">
        <f>(VLOOKUP($L70,Lookup!$V$4:$W$12,2,FALSE)/Lookup!$V$2)*VLOOKUP($C70,Model!$A$2:$E$22,5,FALSE)*VLOOKUP($C70,Model!$A$2:$N$22,14,FALSE)</f>
        <v>#N/A</v>
      </c>
      <c r="AJ70" s="508" t="e">
        <f>(VLOOKUP($M70,Lookup!$X$4:$Y$10,2,FALSE)/Lookup!$X$2)*VLOOKUP($C70,Model!$A$2:$E$22,5,FALSE)*VLOOKUP($C70,Model!$A$2:$O$22,15,FALSE)</f>
        <v>#N/A</v>
      </c>
      <c r="AK70" s="508" t="e">
        <f>(VLOOKUP($N70,Lookup!$Z$4:$AA$13,2,FALSE)/Lookup!$Z$2)*VLOOKUP($C70,Model!$A$2:$E$22,5,FALSE)*VLOOKUP($C70,Model!$A$2:$P$22,16,FALSE)</f>
        <v>#N/A</v>
      </c>
      <c r="AL70" s="508" t="e">
        <f>(VLOOKUP($O70,Lookup!$AB$4:$AC$13,2,FALSE)/Lookup!$AB$2)*VLOOKUP($C70,Model!$A$2:$E$22,5,FALSE)*VLOOKUP($C70,Model!$A$2:$Q$22,17,FALSE)</f>
        <v>#N/A</v>
      </c>
      <c r="AM70" s="508" t="e">
        <f>(VLOOKUP($P70,Lookup!$T$4:$U$8,2,FALSE)/Lookup!$T$2)*VLOOKUP($C70,Model!$A$2:$E$22,5,FALSE)*VLOOKUP($C70,Model!$A$2:$R$22,18,FALSE)</f>
        <v>#N/A</v>
      </c>
      <c r="AN70" s="508" t="e">
        <f>(VLOOKUP($Q70,Lookup!$AD$4:$AE$13,2,FALSE)/Lookup!$AD$2)*VLOOKUP($C70,Model!$A$2:$E$22,5,FALSE)*VLOOKUP($C70,Model!$A$2:$S$22,19,FALSE)</f>
        <v>#N/A</v>
      </c>
      <c r="AO70" s="508" t="e">
        <f>(VLOOKUP($R70,Lookup!$AF$4:$AG$8,2,FALSE)/Lookup!$AF$2)*VLOOKUP($C70,Model!$A$2:$E$22,5,FALSE)*VLOOKUP($C70,Model!$A$2:$T$22,20,FALSE)</f>
        <v>#N/A</v>
      </c>
      <c r="AP70" s="508" t="e">
        <f>(VLOOKUP($S70,Lookup!$AH$4:$AI$9,2,FALSE)/Lookup!$AH$2)*VLOOKUP($C70,Model!$A$2:$E$22,5,FALSE)*VLOOKUP($C70,Model!$A$2:$U$22,21,FALSE)</f>
        <v>#N/A</v>
      </c>
      <c r="AQ70" s="508" t="e">
        <f>(VLOOKUP($T70,Lookup!$AJ$4:$AK$12,2,FALSE)/Lookup!$AJ$2)*VLOOKUP($C70,Model!$A$2:$E$22,5,FALSE)*VLOOKUP($C70,Model!$A$2:$V$22,22,FALSE)</f>
        <v>#N/A</v>
      </c>
    </row>
    <row r="71">
      <c r="A71" s="74"/>
      <c r="B71" s="74"/>
      <c r="C71" s="74"/>
      <c r="D71" s="74"/>
      <c r="E71" s="74"/>
      <c r="F71" s="74"/>
      <c r="G71" s="74"/>
      <c r="H71" s="74"/>
      <c r="I71" s="75"/>
      <c r="J71" s="74"/>
      <c r="K71" s="74"/>
      <c r="L71" s="74"/>
      <c r="M71" s="74"/>
      <c r="N71" s="74"/>
      <c r="O71" s="77"/>
      <c r="P71" s="74"/>
      <c r="Q71" s="74"/>
      <c r="R71" s="74"/>
      <c r="S71" s="74"/>
      <c r="T71" s="74"/>
      <c r="U71" s="508">
        <f t="shared" si="2"/>
        <v>0</v>
      </c>
      <c r="V71" s="513">
        <f t="shared" si="3"/>
        <v>0</v>
      </c>
      <c r="W71" s="511"/>
      <c r="X71" s="511"/>
      <c r="Y71" s="511"/>
      <c r="Z71" s="507" t="e">
        <f>VLOOKUP($C71,Model!$A$2:$D$22,2,FALSE)</f>
        <v>#N/A</v>
      </c>
      <c r="AA71" s="508" t="e">
        <f>(VLOOKUP($D71,Lookup!$C$4:$D$36,2,FALSE)/Lookup!$C$2)*VLOOKUP($C71,Model!$A$2:$E$22,5,FALSE)*VLOOKUP($C71,Model!$A$2:$G$22,7,FALSE)</f>
        <v>#N/A</v>
      </c>
      <c r="AB71" s="508" t="e">
        <f>(VLOOKUP($E71,Lookup!$F$4:$G$8,2,FALSE)/Lookup!$F$2)*VLOOKUP($C71,Model!$A$2:$E$22,5,FALSE)*VLOOKUP($C71,Model!$A$2:$H$22,8,FALSE)</f>
        <v>#N/A</v>
      </c>
      <c r="AC71" s="508" t="e">
        <f>(VLOOKUP($F71,Lookup!$H$4:$I$26,2,FALSE)/Lookup!$H$2)*VLOOKUP($C71,Model!$A$2:$E$22,5,FALSE)*VLOOKUP($C71,Model!$A$2:$I$22,9,FALSE)</f>
        <v>#N/A</v>
      </c>
      <c r="AD71" s="508" t="e">
        <f>(VLOOKUP($G71,Lookup!$J$4:$K$34,2,FALSE)/Lookup!$J$2)*VLOOKUP($C71,Model!$A$2:$E$22,5,FALSE)*VLOOKUP($C71,Model!$A$2:$J$22,10,FALSE)</f>
        <v>#N/A</v>
      </c>
      <c r="AE71" s="508" t="e">
        <f>(VLOOKUP($H71,Lookup!$L$4:$M$15,2,FALSE)/Lookup!$L$2)*VLOOKUP($C71,Model!$A$2:$E$22,5,FALSE)*VLOOKUP($C71,Model!$A$2:$K$22,11,FALSE)</f>
        <v>#N/A</v>
      </c>
      <c r="AF71" s="508" t="e">
        <f>_xlfn.SWITCH(VLOOKUP($C71,Model!$A$2:$F$22,6,FALSE),8,(VLOOKUP($I71,Lookup!$N$17:$O$24,2,FALSE)/Lookup!$L$2)*VLOOKUP($C71,Model!$A$2:$E$22,5,FALSE)*VLOOKUP($C71,Model!$A$2:$K$22,11,FALSE),(VLOOKUP($I71,Lookup!$N$4:$O$15,2,FALSE)/Lookup!$L$2)*VLOOKUP($C71,Model!$A$2:$E$22,5,FALSE)*VLOOKUP($C71,Model!$A$2:$K$22,11,FALSE))</f>
        <v>#NAME?</v>
      </c>
      <c r="AG71" s="508" t="e">
        <f>(VLOOKUP($J71,Lookup!$P$4:$Q$15,2,FALSE)/Lookup!$P$2)*VLOOKUP($C71,Model!$A$2:$E$22,5,FALSE)*VLOOKUP($C71,Model!$A$2:$L$22,12,FALSE)</f>
        <v>#N/A</v>
      </c>
      <c r="AH71" s="508" t="e">
        <f>_xlfn.SWITCH(VLOOKUP($C71,Model!$A$2:$F$22,6,FALSE),8,(VLOOKUP($K71,Lookup!$R$15:$S$23,2,FALSE)/Lookup!$R$2)*VLOOKUP($C71,Model!$A$2:$E$22,5,FALSE)*VLOOKUP($C71,Model!$A$2:$M$22,13,FALSE),(VLOOKUP($K71,Lookup!$R$4:$S$12,2,FALSE)/Lookup!$R$2)*VLOOKUP($C71,Model!$A$2:$E$22,5,FALSE)*VLOOKUP($C71,Model!$A$2:$M$22,13,FALSE))</f>
        <v>#NAME?</v>
      </c>
      <c r="AI71" s="508" t="e">
        <f>(VLOOKUP($L71,Lookup!$V$4:$W$12,2,FALSE)/Lookup!$V$2)*VLOOKUP($C71,Model!$A$2:$E$22,5,FALSE)*VLOOKUP($C71,Model!$A$2:$N$22,14,FALSE)</f>
        <v>#N/A</v>
      </c>
      <c r="AJ71" s="508" t="e">
        <f>(VLOOKUP($M71,Lookup!$X$4:$Y$10,2,FALSE)/Lookup!$X$2)*VLOOKUP($C71,Model!$A$2:$E$22,5,FALSE)*VLOOKUP($C71,Model!$A$2:$O$22,15,FALSE)</f>
        <v>#N/A</v>
      </c>
      <c r="AK71" s="508" t="e">
        <f>(VLOOKUP($N71,Lookup!$Z$4:$AA$13,2,FALSE)/Lookup!$Z$2)*VLOOKUP($C71,Model!$A$2:$E$22,5,FALSE)*VLOOKUP($C71,Model!$A$2:$P$22,16,FALSE)</f>
        <v>#N/A</v>
      </c>
      <c r="AL71" s="508" t="e">
        <f>(VLOOKUP($O71,Lookup!$AB$4:$AC$13,2,FALSE)/Lookup!$AB$2)*VLOOKUP($C71,Model!$A$2:$E$22,5,FALSE)*VLOOKUP($C71,Model!$A$2:$Q$22,17,FALSE)</f>
        <v>#N/A</v>
      </c>
      <c r="AM71" s="508" t="e">
        <f>(VLOOKUP($P71,Lookup!$T$4:$U$8,2,FALSE)/Lookup!$T$2)*VLOOKUP($C71,Model!$A$2:$E$22,5,FALSE)*VLOOKUP($C71,Model!$A$2:$R$22,18,FALSE)</f>
        <v>#N/A</v>
      </c>
      <c r="AN71" s="508" t="e">
        <f>(VLOOKUP($Q71,Lookup!$AD$4:$AE$13,2,FALSE)/Lookup!$AD$2)*VLOOKUP($C71,Model!$A$2:$E$22,5,FALSE)*VLOOKUP($C71,Model!$A$2:$S$22,19,FALSE)</f>
        <v>#N/A</v>
      </c>
      <c r="AO71" s="508" t="e">
        <f>(VLOOKUP($R71,Lookup!$AF$4:$AG$8,2,FALSE)/Lookup!$AF$2)*VLOOKUP($C71,Model!$A$2:$E$22,5,FALSE)*VLOOKUP($C71,Model!$A$2:$T$22,20,FALSE)</f>
        <v>#N/A</v>
      </c>
      <c r="AP71" s="508" t="e">
        <f>(VLOOKUP($S71,Lookup!$AH$4:$AI$9,2,FALSE)/Lookup!$AH$2)*VLOOKUP($C71,Model!$A$2:$E$22,5,FALSE)*VLOOKUP($C71,Model!$A$2:$U$22,21,FALSE)</f>
        <v>#N/A</v>
      </c>
      <c r="AQ71" s="508" t="e">
        <f>(VLOOKUP($T71,Lookup!$AJ$4:$AK$12,2,FALSE)/Lookup!$AJ$2)*VLOOKUP($C71,Model!$A$2:$E$22,5,FALSE)*VLOOKUP($C71,Model!$A$2:$V$22,22,FALSE)</f>
        <v>#N/A</v>
      </c>
    </row>
    <row r="72">
      <c r="A72" s="74"/>
      <c r="B72" s="74"/>
      <c r="C72" s="74"/>
      <c r="D72" s="74"/>
      <c r="E72" s="74"/>
      <c r="F72" s="74"/>
      <c r="G72" s="74"/>
      <c r="H72" s="74"/>
      <c r="I72" s="75"/>
      <c r="J72" s="74"/>
      <c r="K72" s="74"/>
      <c r="L72" s="74"/>
      <c r="M72" s="74"/>
      <c r="N72" s="74"/>
      <c r="O72" s="77"/>
      <c r="P72" s="74"/>
      <c r="Q72" s="74"/>
      <c r="R72" s="74"/>
      <c r="S72" s="74"/>
      <c r="T72" s="74"/>
      <c r="U72" s="508">
        <f t="shared" si="2"/>
        <v>0</v>
      </c>
      <c r="V72" s="513">
        <f t="shared" si="3"/>
        <v>0</v>
      </c>
      <c r="W72" s="511"/>
      <c r="X72" s="511"/>
      <c r="Y72" s="511"/>
      <c r="Z72" s="507" t="e">
        <f>VLOOKUP($C72,Model!$A$2:$D$22,2,FALSE)</f>
        <v>#N/A</v>
      </c>
      <c r="AA72" s="508" t="e">
        <f>(VLOOKUP($D72,Lookup!$C$4:$D$36,2,FALSE)/Lookup!$C$2)*VLOOKUP($C72,Model!$A$2:$E$22,5,FALSE)*VLOOKUP($C72,Model!$A$2:$G$22,7,FALSE)</f>
        <v>#N/A</v>
      </c>
      <c r="AB72" s="508" t="e">
        <f>(VLOOKUP($E72,Lookup!$F$4:$G$8,2,FALSE)/Lookup!$F$2)*VLOOKUP($C72,Model!$A$2:$E$22,5,FALSE)*VLOOKUP($C72,Model!$A$2:$H$22,8,FALSE)</f>
        <v>#N/A</v>
      </c>
      <c r="AC72" s="508" t="e">
        <f>(VLOOKUP($F72,Lookup!$H$4:$I$26,2,FALSE)/Lookup!$H$2)*VLOOKUP($C72,Model!$A$2:$E$22,5,FALSE)*VLOOKUP($C72,Model!$A$2:$I$22,9,FALSE)</f>
        <v>#N/A</v>
      </c>
      <c r="AD72" s="508" t="e">
        <f>(VLOOKUP($G72,Lookup!$J$4:$K$34,2,FALSE)/Lookup!$J$2)*VLOOKUP($C72,Model!$A$2:$E$22,5,FALSE)*VLOOKUP($C72,Model!$A$2:$J$22,10,FALSE)</f>
        <v>#N/A</v>
      </c>
      <c r="AE72" s="508" t="e">
        <f>(VLOOKUP($H72,Lookup!$L$4:$M$15,2,FALSE)/Lookup!$L$2)*VLOOKUP($C72,Model!$A$2:$E$22,5,FALSE)*VLOOKUP($C72,Model!$A$2:$K$22,11,FALSE)</f>
        <v>#N/A</v>
      </c>
      <c r="AF72" s="508" t="e">
        <f>_xlfn.SWITCH(VLOOKUP($C72,Model!$A$2:$F$22,6,FALSE),8,(VLOOKUP($I72,Lookup!$N$17:$O$24,2,FALSE)/Lookup!$L$2)*VLOOKUP($C72,Model!$A$2:$E$22,5,FALSE)*VLOOKUP($C72,Model!$A$2:$K$22,11,FALSE),(VLOOKUP($I72,Lookup!$N$4:$O$15,2,FALSE)/Lookup!$L$2)*VLOOKUP($C72,Model!$A$2:$E$22,5,FALSE)*VLOOKUP($C72,Model!$A$2:$K$22,11,FALSE))</f>
        <v>#NAME?</v>
      </c>
      <c r="AG72" s="508" t="e">
        <f>(VLOOKUP($J72,Lookup!$P$4:$Q$15,2,FALSE)/Lookup!$P$2)*VLOOKUP($C72,Model!$A$2:$E$22,5,FALSE)*VLOOKUP($C72,Model!$A$2:$L$22,12,FALSE)</f>
        <v>#N/A</v>
      </c>
      <c r="AH72" s="508" t="e">
        <f>_xlfn.SWITCH(VLOOKUP($C72,Model!$A$2:$F$22,6,FALSE),8,(VLOOKUP($K72,Lookup!$R$15:$S$23,2,FALSE)/Lookup!$R$2)*VLOOKUP($C72,Model!$A$2:$E$22,5,FALSE)*VLOOKUP($C72,Model!$A$2:$M$22,13,FALSE),(VLOOKUP($K72,Lookup!$R$4:$S$12,2,FALSE)/Lookup!$R$2)*VLOOKUP($C72,Model!$A$2:$E$22,5,FALSE)*VLOOKUP($C72,Model!$A$2:$M$22,13,FALSE))</f>
        <v>#NAME?</v>
      </c>
      <c r="AI72" s="508" t="e">
        <f>(VLOOKUP($L72,Lookup!$V$4:$W$12,2,FALSE)/Lookup!$V$2)*VLOOKUP($C72,Model!$A$2:$E$22,5,FALSE)*VLOOKUP($C72,Model!$A$2:$N$22,14,FALSE)</f>
        <v>#N/A</v>
      </c>
      <c r="AJ72" s="508" t="e">
        <f>(VLOOKUP($M72,Lookup!$X$4:$Y$10,2,FALSE)/Lookup!$X$2)*VLOOKUP($C72,Model!$A$2:$E$22,5,FALSE)*VLOOKUP($C72,Model!$A$2:$O$22,15,FALSE)</f>
        <v>#N/A</v>
      </c>
      <c r="AK72" s="508" t="e">
        <f>(VLOOKUP($N72,Lookup!$Z$4:$AA$13,2,FALSE)/Lookup!$Z$2)*VLOOKUP($C72,Model!$A$2:$E$22,5,FALSE)*VLOOKUP($C72,Model!$A$2:$P$22,16,FALSE)</f>
        <v>#N/A</v>
      </c>
      <c r="AL72" s="508" t="e">
        <f>(VLOOKUP($O72,Lookup!$AB$4:$AC$13,2,FALSE)/Lookup!$AB$2)*VLOOKUP($C72,Model!$A$2:$E$22,5,FALSE)*VLOOKUP($C72,Model!$A$2:$Q$22,17,FALSE)</f>
        <v>#N/A</v>
      </c>
      <c r="AM72" s="508" t="e">
        <f>(VLOOKUP($P72,Lookup!$T$4:$U$8,2,FALSE)/Lookup!$T$2)*VLOOKUP($C72,Model!$A$2:$E$22,5,FALSE)*VLOOKUP($C72,Model!$A$2:$R$22,18,FALSE)</f>
        <v>#N/A</v>
      </c>
      <c r="AN72" s="508" t="e">
        <f>(VLOOKUP($Q72,Lookup!$AD$4:$AE$13,2,FALSE)/Lookup!$AD$2)*VLOOKUP($C72,Model!$A$2:$E$22,5,FALSE)*VLOOKUP($C72,Model!$A$2:$S$22,19,FALSE)</f>
        <v>#N/A</v>
      </c>
      <c r="AO72" s="508" t="e">
        <f>(VLOOKUP($R72,Lookup!$AF$4:$AG$8,2,FALSE)/Lookup!$AF$2)*VLOOKUP($C72,Model!$A$2:$E$22,5,FALSE)*VLOOKUP($C72,Model!$A$2:$T$22,20,FALSE)</f>
        <v>#N/A</v>
      </c>
      <c r="AP72" s="508" t="e">
        <f>(VLOOKUP($S72,Lookup!$AH$4:$AI$9,2,FALSE)/Lookup!$AH$2)*VLOOKUP($C72,Model!$A$2:$E$22,5,FALSE)*VLOOKUP($C72,Model!$A$2:$U$22,21,FALSE)</f>
        <v>#N/A</v>
      </c>
      <c r="AQ72" s="508" t="e">
        <f>(VLOOKUP($T72,Lookup!$AJ$4:$AK$12,2,FALSE)/Lookup!$AJ$2)*VLOOKUP($C72,Model!$A$2:$E$22,5,FALSE)*VLOOKUP($C72,Model!$A$2:$V$22,22,FALSE)</f>
        <v>#N/A</v>
      </c>
    </row>
    <row r="73">
      <c r="A73" s="74"/>
      <c r="B73" s="74"/>
      <c r="C73" s="74"/>
      <c r="D73" s="74"/>
      <c r="E73" s="74"/>
      <c r="F73" s="74"/>
      <c r="G73" s="74"/>
      <c r="H73" s="74"/>
      <c r="I73" s="75"/>
      <c r="J73" s="74"/>
      <c r="K73" s="74"/>
      <c r="L73" s="74"/>
      <c r="M73" s="74"/>
      <c r="N73" s="74"/>
      <c r="O73" s="77"/>
      <c r="P73" s="74"/>
      <c r="Q73" s="74"/>
      <c r="R73" s="74"/>
      <c r="S73" s="74"/>
      <c r="T73" s="74"/>
      <c r="U73" s="508">
        <f t="shared" si="2"/>
        <v>0</v>
      </c>
      <c r="V73" s="513">
        <f t="shared" si="3"/>
        <v>0</v>
      </c>
      <c r="W73" s="511"/>
      <c r="X73" s="511"/>
      <c r="Y73" s="511"/>
      <c r="Z73" s="507" t="e">
        <f>VLOOKUP($C73,Model!$A$2:$D$22,2,FALSE)</f>
        <v>#N/A</v>
      </c>
      <c r="AA73" s="508" t="e">
        <f>(VLOOKUP($D73,Lookup!$C$4:$D$36,2,FALSE)/Lookup!$C$2)*VLOOKUP($C73,Model!$A$2:$E$22,5,FALSE)*VLOOKUP($C73,Model!$A$2:$G$22,7,FALSE)</f>
        <v>#N/A</v>
      </c>
      <c r="AB73" s="508" t="e">
        <f>(VLOOKUP($E73,Lookup!$F$4:$G$8,2,FALSE)/Lookup!$F$2)*VLOOKUP($C73,Model!$A$2:$E$22,5,FALSE)*VLOOKUP($C73,Model!$A$2:$H$22,8,FALSE)</f>
        <v>#N/A</v>
      </c>
      <c r="AC73" s="508" t="e">
        <f>(VLOOKUP($F73,Lookup!$H$4:$I$26,2,FALSE)/Lookup!$H$2)*VLOOKUP($C73,Model!$A$2:$E$22,5,FALSE)*VLOOKUP($C73,Model!$A$2:$I$22,9,FALSE)</f>
        <v>#N/A</v>
      </c>
      <c r="AD73" s="508" t="e">
        <f>(VLOOKUP($G73,Lookup!$J$4:$K$34,2,FALSE)/Lookup!$J$2)*VLOOKUP($C73,Model!$A$2:$E$22,5,FALSE)*VLOOKUP($C73,Model!$A$2:$J$22,10,FALSE)</f>
        <v>#N/A</v>
      </c>
      <c r="AE73" s="508" t="e">
        <f>(VLOOKUP($H73,Lookup!$L$4:$M$15,2,FALSE)/Lookup!$L$2)*VLOOKUP($C73,Model!$A$2:$E$22,5,FALSE)*VLOOKUP($C73,Model!$A$2:$K$22,11,FALSE)</f>
        <v>#N/A</v>
      </c>
      <c r="AF73" s="508" t="e">
        <f>_xlfn.SWITCH(VLOOKUP($C73,Model!$A$2:$F$22,6,FALSE),8,(VLOOKUP($I73,Lookup!$N$17:$O$24,2,FALSE)/Lookup!$L$2)*VLOOKUP($C73,Model!$A$2:$E$22,5,FALSE)*VLOOKUP($C73,Model!$A$2:$K$22,11,FALSE),(VLOOKUP($I73,Lookup!$N$4:$O$15,2,FALSE)/Lookup!$L$2)*VLOOKUP($C73,Model!$A$2:$E$22,5,FALSE)*VLOOKUP($C73,Model!$A$2:$K$22,11,FALSE))</f>
        <v>#NAME?</v>
      </c>
      <c r="AG73" s="508" t="e">
        <f>(VLOOKUP($J73,Lookup!$P$4:$Q$15,2,FALSE)/Lookup!$P$2)*VLOOKUP($C73,Model!$A$2:$E$22,5,FALSE)*VLOOKUP($C73,Model!$A$2:$L$22,12,FALSE)</f>
        <v>#N/A</v>
      </c>
      <c r="AH73" s="508" t="e">
        <f>_xlfn.SWITCH(VLOOKUP($C73,Model!$A$2:$F$22,6,FALSE),8,(VLOOKUP($K73,Lookup!$R$15:$S$23,2,FALSE)/Lookup!$R$2)*VLOOKUP($C73,Model!$A$2:$E$22,5,FALSE)*VLOOKUP($C73,Model!$A$2:$M$22,13,FALSE),(VLOOKUP($K73,Lookup!$R$4:$S$12,2,FALSE)/Lookup!$R$2)*VLOOKUP($C73,Model!$A$2:$E$22,5,FALSE)*VLOOKUP($C73,Model!$A$2:$M$22,13,FALSE))</f>
        <v>#NAME?</v>
      </c>
      <c r="AI73" s="508" t="e">
        <f>(VLOOKUP($L73,Lookup!$V$4:$W$12,2,FALSE)/Lookup!$V$2)*VLOOKUP($C73,Model!$A$2:$E$22,5,FALSE)*VLOOKUP($C73,Model!$A$2:$N$22,14,FALSE)</f>
        <v>#N/A</v>
      </c>
      <c r="AJ73" s="508" t="e">
        <f>(VLOOKUP($M73,Lookup!$X$4:$Y$10,2,FALSE)/Lookup!$X$2)*VLOOKUP($C73,Model!$A$2:$E$22,5,FALSE)*VLOOKUP($C73,Model!$A$2:$O$22,15,FALSE)</f>
        <v>#N/A</v>
      </c>
      <c r="AK73" s="508" t="e">
        <f>(VLOOKUP($N73,Lookup!$Z$4:$AA$13,2,FALSE)/Lookup!$Z$2)*VLOOKUP($C73,Model!$A$2:$E$22,5,FALSE)*VLOOKUP($C73,Model!$A$2:$P$22,16,FALSE)</f>
        <v>#N/A</v>
      </c>
      <c r="AL73" s="508" t="e">
        <f>(VLOOKUP($O73,Lookup!$AB$4:$AC$13,2,FALSE)/Lookup!$AB$2)*VLOOKUP($C73,Model!$A$2:$E$22,5,FALSE)*VLOOKUP($C73,Model!$A$2:$Q$22,17,FALSE)</f>
        <v>#N/A</v>
      </c>
      <c r="AM73" s="508" t="e">
        <f>(VLOOKUP($P73,Lookup!$T$4:$U$8,2,FALSE)/Lookup!$T$2)*VLOOKUP($C73,Model!$A$2:$E$22,5,FALSE)*VLOOKUP($C73,Model!$A$2:$R$22,18,FALSE)</f>
        <v>#N/A</v>
      </c>
      <c r="AN73" s="508" t="e">
        <f>(VLOOKUP($Q73,Lookup!$AD$4:$AE$13,2,FALSE)/Lookup!$AD$2)*VLOOKUP($C73,Model!$A$2:$E$22,5,FALSE)*VLOOKUP($C73,Model!$A$2:$S$22,19,FALSE)</f>
        <v>#N/A</v>
      </c>
      <c r="AO73" s="508" t="e">
        <f>(VLOOKUP($R73,Lookup!$AF$4:$AG$8,2,FALSE)/Lookup!$AF$2)*VLOOKUP($C73,Model!$A$2:$E$22,5,FALSE)*VLOOKUP($C73,Model!$A$2:$T$22,20,FALSE)</f>
        <v>#N/A</v>
      </c>
      <c r="AP73" s="508" t="e">
        <f>(VLOOKUP($S73,Lookup!$AH$4:$AI$9,2,FALSE)/Lookup!$AH$2)*VLOOKUP($C73,Model!$A$2:$E$22,5,FALSE)*VLOOKUP($C73,Model!$A$2:$U$22,21,FALSE)</f>
        <v>#N/A</v>
      </c>
      <c r="AQ73" s="508" t="e">
        <f>(VLOOKUP($T73,Lookup!$AJ$4:$AK$12,2,FALSE)/Lookup!$AJ$2)*VLOOKUP($C73,Model!$A$2:$E$22,5,FALSE)*VLOOKUP($C73,Model!$A$2:$V$22,22,FALSE)</f>
        <v>#N/A</v>
      </c>
    </row>
    <row r="74">
      <c r="A74" s="74"/>
      <c r="B74" s="74"/>
      <c r="C74" s="74"/>
      <c r="D74" s="74"/>
      <c r="E74" s="74"/>
      <c r="F74" s="74"/>
      <c r="G74" s="74"/>
      <c r="H74" s="74"/>
      <c r="I74" s="75"/>
      <c r="J74" s="74"/>
      <c r="K74" s="74"/>
      <c r="L74" s="74"/>
      <c r="M74" s="74"/>
      <c r="N74" s="74"/>
      <c r="O74" s="77"/>
      <c r="P74" s="74"/>
      <c r="Q74" s="74"/>
      <c r="R74" s="74"/>
      <c r="S74" s="74"/>
      <c r="T74" s="74"/>
      <c r="U74" s="508">
        <f t="shared" si="2"/>
        <v>0</v>
      </c>
      <c r="V74" s="513">
        <f t="shared" si="3"/>
        <v>0</v>
      </c>
      <c r="W74" s="511"/>
      <c r="X74" s="511"/>
      <c r="Y74" s="511"/>
      <c r="Z74" s="507" t="e">
        <f>VLOOKUP($C74,Model!$A$2:$D$22,2,FALSE)</f>
        <v>#N/A</v>
      </c>
      <c r="AA74" s="508" t="e">
        <f>(VLOOKUP($D74,Lookup!$C$4:$D$36,2,FALSE)/Lookup!$C$2)*VLOOKUP($C74,Model!$A$2:$E$22,5,FALSE)*VLOOKUP($C74,Model!$A$2:$G$22,7,FALSE)</f>
        <v>#N/A</v>
      </c>
      <c r="AB74" s="508" t="e">
        <f>(VLOOKUP($E74,Lookup!$F$4:$G$8,2,FALSE)/Lookup!$F$2)*VLOOKUP($C74,Model!$A$2:$E$22,5,FALSE)*VLOOKUP($C74,Model!$A$2:$H$22,8,FALSE)</f>
        <v>#N/A</v>
      </c>
      <c r="AC74" s="508" t="e">
        <f>(VLOOKUP($F74,Lookup!$H$4:$I$26,2,FALSE)/Lookup!$H$2)*VLOOKUP($C74,Model!$A$2:$E$22,5,FALSE)*VLOOKUP($C74,Model!$A$2:$I$22,9,FALSE)</f>
        <v>#N/A</v>
      </c>
      <c r="AD74" s="508" t="e">
        <f>(VLOOKUP($G74,Lookup!$J$4:$K$34,2,FALSE)/Lookup!$J$2)*VLOOKUP($C74,Model!$A$2:$E$22,5,FALSE)*VLOOKUP($C74,Model!$A$2:$J$22,10,FALSE)</f>
        <v>#N/A</v>
      </c>
      <c r="AE74" s="508" t="e">
        <f>(VLOOKUP($H74,Lookup!$L$4:$M$15,2,FALSE)/Lookup!$L$2)*VLOOKUP($C74,Model!$A$2:$E$22,5,FALSE)*VLOOKUP($C74,Model!$A$2:$K$22,11,FALSE)</f>
        <v>#N/A</v>
      </c>
      <c r="AF74" s="508" t="e">
        <f>_xlfn.SWITCH(VLOOKUP($C74,Model!$A$2:$F$22,6,FALSE),8,(VLOOKUP($I74,Lookup!$N$17:$O$24,2,FALSE)/Lookup!$L$2)*VLOOKUP($C74,Model!$A$2:$E$22,5,FALSE)*VLOOKUP($C74,Model!$A$2:$K$22,11,FALSE),(VLOOKUP($I74,Lookup!$N$4:$O$15,2,FALSE)/Lookup!$L$2)*VLOOKUP($C74,Model!$A$2:$E$22,5,FALSE)*VLOOKUP($C74,Model!$A$2:$K$22,11,FALSE))</f>
        <v>#NAME?</v>
      </c>
      <c r="AG74" s="508" t="e">
        <f>(VLOOKUP($J74,Lookup!$P$4:$Q$15,2,FALSE)/Lookup!$P$2)*VLOOKUP($C74,Model!$A$2:$E$22,5,FALSE)*VLOOKUP($C74,Model!$A$2:$L$22,12,FALSE)</f>
        <v>#N/A</v>
      </c>
      <c r="AH74" s="508" t="e">
        <f>_xlfn.SWITCH(VLOOKUP($C74,Model!$A$2:$F$22,6,FALSE),8,(VLOOKUP($K74,Lookup!$R$15:$S$23,2,FALSE)/Lookup!$R$2)*VLOOKUP($C74,Model!$A$2:$E$22,5,FALSE)*VLOOKUP($C74,Model!$A$2:$M$22,13,FALSE),(VLOOKUP($K74,Lookup!$R$4:$S$12,2,FALSE)/Lookup!$R$2)*VLOOKUP($C74,Model!$A$2:$E$22,5,FALSE)*VLOOKUP($C74,Model!$A$2:$M$22,13,FALSE))</f>
        <v>#NAME?</v>
      </c>
      <c r="AI74" s="508" t="e">
        <f>(VLOOKUP($L74,Lookup!$V$4:$W$12,2,FALSE)/Lookup!$V$2)*VLOOKUP($C74,Model!$A$2:$E$22,5,FALSE)*VLOOKUP($C74,Model!$A$2:$N$22,14,FALSE)</f>
        <v>#N/A</v>
      </c>
      <c r="AJ74" s="508" t="e">
        <f>(VLOOKUP($M74,Lookup!$X$4:$Y$10,2,FALSE)/Lookup!$X$2)*VLOOKUP($C74,Model!$A$2:$E$22,5,FALSE)*VLOOKUP($C74,Model!$A$2:$O$22,15,FALSE)</f>
        <v>#N/A</v>
      </c>
      <c r="AK74" s="508" t="e">
        <f>(VLOOKUP($N74,Lookup!$Z$4:$AA$13,2,FALSE)/Lookup!$Z$2)*VLOOKUP($C74,Model!$A$2:$E$22,5,FALSE)*VLOOKUP($C74,Model!$A$2:$P$22,16,FALSE)</f>
        <v>#N/A</v>
      </c>
      <c r="AL74" s="508" t="e">
        <f>(VLOOKUP($O74,Lookup!$AB$4:$AC$13,2,FALSE)/Lookup!$AB$2)*VLOOKUP($C74,Model!$A$2:$E$22,5,FALSE)*VLOOKUP($C74,Model!$A$2:$Q$22,17,FALSE)</f>
        <v>#N/A</v>
      </c>
      <c r="AM74" s="508" t="e">
        <f>(VLOOKUP($P74,Lookup!$T$4:$U$8,2,FALSE)/Lookup!$T$2)*VLOOKUP($C74,Model!$A$2:$E$22,5,FALSE)*VLOOKUP($C74,Model!$A$2:$R$22,18,FALSE)</f>
        <v>#N/A</v>
      </c>
      <c r="AN74" s="508" t="e">
        <f>(VLOOKUP($Q74,Lookup!$AD$4:$AE$13,2,FALSE)/Lookup!$AD$2)*VLOOKUP($C74,Model!$A$2:$E$22,5,FALSE)*VLOOKUP($C74,Model!$A$2:$S$22,19,FALSE)</f>
        <v>#N/A</v>
      </c>
      <c r="AO74" s="508" t="e">
        <f>(VLOOKUP($R74,Lookup!$AF$4:$AG$8,2,FALSE)/Lookup!$AF$2)*VLOOKUP($C74,Model!$A$2:$E$22,5,FALSE)*VLOOKUP($C74,Model!$A$2:$T$22,20,FALSE)</f>
        <v>#N/A</v>
      </c>
      <c r="AP74" s="508" t="e">
        <f>(VLOOKUP($S74,Lookup!$AH$4:$AI$9,2,FALSE)/Lookup!$AH$2)*VLOOKUP($C74,Model!$A$2:$E$22,5,FALSE)*VLOOKUP($C74,Model!$A$2:$U$22,21,FALSE)</f>
        <v>#N/A</v>
      </c>
      <c r="AQ74" s="508" t="e">
        <f>(VLOOKUP($T74,Lookup!$AJ$4:$AK$12,2,FALSE)/Lookup!$AJ$2)*VLOOKUP($C74,Model!$A$2:$E$22,5,FALSE)*VLOOKUP($C74,Model!$A$2:$V$22,22,FALSE)</f>
        <v>#N/A</v>
      </c>
    </row>
    <row r="75">
      <c r="A75" s="74"/>
      <c r="B75" s="74"/>
      <c r="C75" s="74"/>
      <c r="D75" s="74"/>
      <c r="E75" s="74"/>
      <c r="F75" s="74"/>
      <c r="G75" s="74"/>
      <c r="H75" s="74"/>
      <c r="I75" s="75"/>
      <c r="J75" s="74"/>
      <c r="K75" s="74"/>
      <c r="L75" s="74"/>
      <c r="M75" s="74"/>
      <c r="N75" s="74"/>
      <c r="O75" s="77"/>
      <c r="P75" s="74"/>
      <c r="Q75" s="74"/>
      <c r="R75" s="74"/>
      <c r="S75" s="74"/>
      <c r="T75" s="74"/>
      <c r="U75" s="508">
        <f t="shared" si="2"/>
        <v>0</v>
      </c>
      <c r="V75" s="513">
        <f t="shared" si="3"/>
        <v>0</v>
      </c>
      <c r="W75" s="511"/>
      <c r="X75" s="511"/>
      <c r="Y75" s="511"/>
      <c r="Z75" s="507" t="e">
        <f>VLOOKUP($C75,Model!$A$2:$D$22,2,FALSE)</f>
        <v>#N/A</v>
      </c>
      <c r="AA75" s="508" t="e">
        <f>(VLOOKUP($D75,Lookup!$C$4:$D$36,2,FALSE)/Lookup!$C$2)*VLOOKUP($C75,Model!$A$2:$E$22,5,FALSE)*VLOOKUP($C75,Model!$A$2:$G$22,7,FALSE)</f>
        <v>#N/A</v>
      </c>
      <c r="AB75" s="508" t="e">
        <f>(VLOOKUP($E75,Lookup!$F$4:$G$8,2,FALSE)/Lookup!$F$2)*VLOOKUP($C75,Model!$A$2:$E$22,5,FALSE)*VLOOKUP($C75,Model!$A$2:$H$22,8,FALSE)</f>
        <v>#N/A</v>
      </c>
      <c r="AC75" s="508" t="e">
        <f>(VLOOKUP($F75,Lookup!$H$4:$I$26,2,FALSE)/Lookup!$H$2)*VLOOKUP($C75,Model!$A$2:$E$22,5,FALSE)*VLOOKUP($C75,Model!$A$2:$I$22,9,FALSE)</f>
        <v>#N/A</v>
      </c>
      <c r="AD75" s="508" t="e">
        <f>(VLOOKUP($G75,Lookup!$J$4:$K$34,2,FALSE)/Lookup!$J$2)*VLOOKUP($C75,Model!$A$2:$E$22,5,FALSE)*VLOOKUP($C75,Model!$A$2:$J$22,10,FALSE)</f>
        <v>#N/A</v>
      </c>
      <c r="AE75" s="508" t="e">
        <f>(VLOOKUP($H75,Lookup!$L$4:$M$15,2,FALSE)/Lookup!$L$2)*VLOOKUP($C75,Model!$A$2:$E$22,5,FALSE)*VLOOKUP($C75,Model!$A$2:$K$22,11,FALSE)</f>
        <v>#N/A</v>
      </c>
      <c r="AF75" s="508" t="e">
        <f>_xlfn.SWITCH(VLOOKUP($C75,Model!$A$2:$F$22,6,FALSE),8,(VLOOKUP($I75,Lookup!$N$17:$O$24,2,FALSE)/Lookup!$L$2)*VLOOKUP($C75,Model!$A$2:$E$22,5,FALSE)*VLOOKUP($C75,Model!$A$2:$K$22,11,FALSE),(VLOOKUP($I75,Lookup!$N$4:$O$15,2,FALSE)/Lookup!$L$2)*VLOOKUP($C75,Model!$A$2:$E$22,5,FALSE)*VLOOKUP($C75,Model!$A$2:$K$22,11,FALSE))</f>
        <v>#NAME?</v>
      </c>
      <c r="AG75" s="508" t="e">
        <f>(VLOOKUP($J75,Lookup!$P$4:$Q$15,2,FALSE)/Lookup!$P$2)*VLOOKUP($C75,Model!$A$2:$E$22,5,FALSE)*VLOOKUP($C75,Model!$A$2:$L$22,12,FALSE)</f>
        <v>#N/A</v>
      </c>
      <c r="AH75" s="508" t="e">
        <f>_xlfn.SWITCH(VLOOKUP($C75,Model!$A$2:$F$22,6,FALSE),8,(VLOOKUP($K75,Lookup!$R$15:$S$23,2,FALSE)/Lookup!$R$2)*VLOOKUP($C75,Model!$A$2:$E$22,5,FALSE)*VLOOKUP($C75,Model!$A$2:$M$22,13,FALSE),(VLOOKUP($K75,Lookup!$R$4:$S$12,2,FALSE)/Lookup!$R$2)*VLOOKUP($C75,Model!$A$2:$E$22,5,FALSE)*VLOOKUP($C75,Model!$A$2:$M$22,13,FALSE))</f>
        <v>#NAME?</v>
      </c>
      <c r="AI75" s="508" t="e">
        <f>(VLOOKUP($L75,Lookup!$V$4:$W$12,2,FALSE)/Lookup!$V$2)*VLOOKUP($C75,Model!$A$2:$E$22,5,FALSE)*VLOOKUP($C75,Model!$A$2:$N$22,14,FALSE)</f>
        <v>#N/A</v>
      </c>
      <c r="AJ75" s="508" t="e">
        <f>(VLOOKUP($M75,Lookup!$X$4:$Y$10,2,FALSE)/Lookup!$X$2)*VLOOKUP($C75,Model!$A$2:$E$22,5,FALSE)*VLOOKUP($C75,Model!$A$2:$O$22,15,FALSE)</f>
        <v>#N/A</v>
      </c>
      <c r="AK75" s="508" t="e">
        <f>(VLOOKUP($N75,Lookup!$Z$4:$AA$13,2,FALSE)/Lookup!$Z$2)*VLOOKUP($C75,Model!$A$2:$E$22,5,FALSE)*VLOOKUP($C75,Model!$A$2:$P$22,16,FALSE)</f>
        <v>#N/A</v>
      </c>
      <c r="AL75" s="508" t="e">
        <f>(VLOOKUP($O75,Lookup!$AB$4:$AC$13,2,FALSE)/Lookup!$AB$2)*VLOOKUP($C75,Model!$A$2:$E$22,5,FALSE)*VLOOKUP($C75,Model!$A$2:$Q$22,17,FALSE)</f>
        <v>#N/A</v>
      </c>
      <c r="AM75" s="508" t="e">
        <f>(VLOOKUP($P75,Lookup!$T$4:$U$8,2,FALSE)/Lookup!$T$2)*VLOOKUP($C75,Model!$A$2:$E$22,5,FALSE)*VLOOKUP($C75,Model!$A$2:$R$22,18,FALSE)</f>
        <v>#N/A</v>
      </c>
      <c r="AN75" s="508" t="e">
        <f>(VLOOKUP($Q75,Lookup!$AD$4:$AE$13,2,FALSE)/Lookup!$AD$2)*VLOOKUP($C75,Model!$A$2:$E$22,5,FALSE)*VLOOKUP($C75,Model!$A$2:$S$22,19,FALSE)</f>
        <v>#N/A</v>
      </c>
      <c r="AO75" s="508" t="e">
        <f>(VLOOKUP($R75,Lookup!$AF$4:$AG$8,2,FALSE)/Lookup!$AF$2)*VLOOKUP($C75,Model!$A$2:$E$22,5,FALSE)*VLOOKUP($C75,Model!$A$2:$T$22,20,FALSE)</f>
        <v>#N/A</v>
      </c>
      <c r="AP75" s="508" t="e">
        <f>(VLOOKUP($S75,Lookup!$AH$4:$AI$9,2,FALSE)/Lookup!$AH$2)*VLOOKUP($C75,Model!$A$2:$E$22,5,FALSE)*VLOOKUP($C75,Model!$A$2:$U$22,21,FALSE)</f>
        <v>#N/A</v>
      </c>
      <c r="AQ75" s="508" t="e">
        <f>(VLOOKUP($T75,Lookup!$AJ$4:$AK$12,2,FALSE)/Lookup!$AJ$2)*VLOOKUP($C75,Model!$A$2:$E$22,5,FALSE)*VLOOKUP($C75,Model!$A$2:$V$22,22,FALSE)</f>
        <v>#N/A</v>
      </c>
    </row>
    <row r="76">
      <c r="A76" s="74"/>
      <c r="B76" s="74"/>
      <c r="C76" s="74"/>
      <c r="D76" s="74"/>
      <c r="E76" s="74"/>
      <c r="F76" s="74"/>
      <c r="G76" s="74"/>
      <c r="H76" s="74"/>
      <c r="I76" s="75"/>
      <c r="J76" s="74"/>
      <c r="K76" s="74"/>
      <c r="L76" s="74"/>
      <c r="M76" s="74"/>
      <c r="N76" s="74"/>
      <c r="O76" s="77"/>
      <c r="P76" s="74"/>
      <c r="Q76" s="74"/>
      <c r="R76" s="74"/>
      <c r="S76" s="74"/>
      <c r="T76" s="74"/>
      <c r="U76" s="508">
        <f ref="U76:U139" t="shared" si="4">IFERROR(AA76,0)+IFERROR(AB76,0)+IFERROR(AC76,0)+IFERROR(AD76,0)+IFERROR(MAX(IFERROR(AE76,0),IFERROR(AF76,0)),0)+IFERROR(AG76,0)+IFERROR(AH76,0)+IFERROR(AI76,0)+IFERROR(AJ76,0)+IFERROR(AK76,0)+IFERROR(AL76,0)+IFERROR(AM76,0)+IFERROR(AN76,0)+IFERROR(AO76,0)+IFERROR(AP76,0)+IFERROR(AQ76,0)</f>
        <v>0</v>
      </c>
      <c r="V76" s="513">
        <f t="shared" si="3"/>
        <v>0</v>
      </c>
      <c r="W76" s="511"/>
      <c r="X76" s="511"/>
      <c r="Y76" s="511"/>
      <c r="Z76" s="507" t="e">
        <f>VLOOKUP($C76,Model!$A$2:$D$22,2,FALSE)</f>
        <v>#N/A</v>
      </c>
      <c r="AA76" s="508" t="e">
        <f>(VLOOKUP($D76,Lookup!$C$4:$D$36,2,FALSE)/Lookup!$C$2)*VLOOKUP($C76,Model!$A$2:$E$22,5,FALSE)*VLOOKUP($C76,Model!$A$2:$G$22,7,FALSE)</f>
        <v>#N/A</v>
      </c>
      <c r="AB76" s="508" t="e">
        <f>(VLOOKUP($E76,Lookup!$F$4:$G$8,2,FALSE)/Lookup!$F$2)*VLOOKUP($C76,Model!$A$2:$E$22,5,FALSE)*VLOOKUP($C76,Model!$A$2:$H$22,8,FALSE)</f>
        <v>#N/A</v>
      </c>
      <c r="AC76" s="508" t="e">
        <f>(VLOOKUP($F76,Lookup!$H$4:$I$26,2,FALSE)/Lookup!$H$2)*VLOOKUP($C76,Model!$A$2:$E$22,5,FALSE)*VLOOKUP($C76,Model!$A$2:$I$22,9,FALSE)</f>
        <v>#N/A</v>
      </c>
      <c r="AD76" s="508" t="e">
        <f>(VLOOKUP($G76,Lookup!$J$4:$K$34,2,FALSE)/Lookup!$J$2)*VLOOKUP($C76,Model!$A$2:$E$22,5,FALSE)*VLOOKUP($C76,Model!$A$2:$J$22,10,FALSE)</f>
        <v>#N/A</v>
      </c>
      <c r="AE76" s="508" t="e">
        <f>(VLOOKUP($H76,Lookup!$L$4:$M$15,2,FALSE)/Lookup!$L$2)*VLOOKUP($C76,Model!$A$2:$E$22,5,FALSE)*VLOOKUP($C76,Model!$A$2:$K$22,11,FALSE)</f>
        <v>#N/A</v>
      </c>
      <c r="AF76" s="508" t="e">
        <f>_xlfn.SWITCH(VLOOKUP($C76,Model!$A$2:$F$22,6,FALSE),8,(VLOOKUP($I76,Lookup!$N$17:$O$24,2,FALSE)/Lookup!$L$2)*VLOOKUP($C76,Model!$A$2:$E$22,5,FALSE)*VLOOKUP($C76,Model!$A$2:$K$22,11,FALSE),(VLOOKUP($I76,Lookup!$N$4:$O$15,2,FALSE)/Lookup!$L$2)*VLOOKUP($C76,Model!$A$2:$E$22,5,FALSE)*VLOOKUP($C76,Model!$A$2:$K$22,11,FALSE))</f>
        <v>#NAME?</v>
      </c>
      <c r="AG76" s="508" t="e">
        <f>(VLOOKUP($J76,Lookup!$P$4:$Q$15,2,FALSE)/Lookup!$P$2)*VLOOKUP($C76,Model!$A$2:$E$22,5,FALSE)*VLOOKUP($C76,Model!$A$2:$L$22,12,FALSE)</f>
        <v>#N/A</v>
      </c>
      <c r="AH76" s="508" t="e">
        <f>_xlfn.SWITCH(VLOOKUP($C76,Model!$A$2:$F$22,6,FALSE),8,(VLOOKUP($K76,Lookup!$R$15:$S$23,2,FALSE)/Lookup!$R$2)*VLOOKUP($C76,Model!$A$2:$E$22,5,FALSE)*VLOOKUP($C76,Model!$A$2:$M$22,13,FALSE),(VLOOKUP($K76,Lookup!$R$4:$S$12,2,FALSE)/Lookup!$R$2)*VLOOKUP($C76,Model!$A$2:$E$22,5,FALSE)*VLOOKUP($C76,Model!$A$2:$M$22,13,FALSE))</f>
        <v>#NAME?</v>
      </c>
      <c r="AI76" s="508" t="e">
        <f>(VLOOKUP($L76,Lookup!$V$4:$W$12,2,FALSE)/Lookup!$V$2)*VLOOKUP($C76,Model!$A$2:$E$22,5,FALSE)*VLOOKUP($C76,Model!$A$2:$N$22,14,FALSE)</f>
        <v>#N/A</v>
      </c>
      <c r="AJ76" s="508" t="e">
        <f>(VLOOKUP($M76,Lookup!$X$4:$Y$10,2,FALSE)/Lookup!$X$2)*VLOOKUP($C76,Model!$A$2:$E$22,5,FALSE)*VLOOKUP($C76,Model!$A$2:$O$22,15,FALSE)</f>
        <v>#N/A</v>
      </c>
      <c r="AK76" s="508" t="e">
        <f>(VLOOKUP($N76,Lookup!$Z$4:$AA$13,2,FALSE)/Lookup!$Z$2)*VLOOKUP($C76,Model!$A$2:$E$22,5,FALSE)*VLOOKUP($C76,Model!$A$2:$P$22,16,FALSE)</f>
        <v>#N/A</v>
      </c>
      <c r="AL76" s="508" t="e">
        <f>(VLOOKUP($O76,Lookup!$AB$4:$AC$13,2,FALSE)/Lookup!$AB$2)*VLOOKUP($C76,Model!$A$2:$E$22,5,FALSE)*VLOOKUP($C76,Model!$A$2:$Q$22,17,FALSE)</f>
        <v>#N/A</v>
      </c>
      <c r="AM76" s="508" t="e">
        <f>(VLOOKUP($P76,Lookup!$T$4:$U$8,2,FALSE)/Lookup!$T$2)*VLOOKUP($C76,Model!$A$2:$E$22,5,FALSE)*VLOOKUP($C76,Model!$A$2:$R$22,18,FALSE)</f>
        <v>#N/A</v>
      </c>
      <c r="AN76" s="508" t="e">
        <f>(VLOOKUP($Q76,Lookup!$AD$4:$AE$13,2,FALSE)/Lookup!$AD$2)*VLOOKUP($C76,Model!$A$2:$E$22,5,FALSE)*VLOOKUP($C76,Model!$A$2:$S$22,19,FALSE)</f>
        <v>#N/A</v>
      </c>
      <c r="AO76" s="508" t="e">
        <f>(VLOOKUP($R76,Lookup!$AF$4:$AG$8,2,FALSE)/Lookup!$AF$2)*VLOOKUP($C76,Model!$A$2:$E$22,5,FALSE)*VLOOKUP($C76,Model!$A$2:$T$22,20,FALSE)</f>
        <v>#N/A</v>
      </c>
      <c r="AP76" s="508" t="e">
        <f>(VLOOKUP($S76,Lookup!$AH$4:$AI$9,2,FALSE)/Lookup!$AH$2)*VLOOKUP($C76,Model!$A$2:$E$22,5,FALSE)*VLOOKUP($C76,Model!$A$2:$U$22,21,FALSE)</f>
        <v>#N/A</v>
      </c>
      <c r="AQ76" s="508" t="e">
        <f>(VLOOKUP($T76,Lookup!$AJ$4:$AK$12,2,FALSE)/Lookup!$AJ$2)*VLOOKUP($C76,Model!$A$2:$E$22,5,FALSE)*VLOOKUP($C76,Model!$A$2:$V$22,22,FALSE)</f>
        <v>#N/A</v>
      </c>
    </row>
    <row r="77">
      <c r="A77" s="74"/>
      <c r="B77" s="74"/>
      <c r="C77" s="74"/>
      <c r="D77" s="74"/>
      <c r="E77" s="74"/>
      <c r="F77" s="74"/>
      <c r="G77" s="74"/>
      <c r="H77" s="74"/>
      <c r="I77" s="75"/>
      <c r="J77" s="74"/>
      <c r="K77" s="74"/>
      <c r="L77" s="74"/>
      <c r="M77" s="74"/>
      <c r="N77" s="74"/>
      <c r="O77" s="77"/>
      <c r="P77" s="74"/>
      <c r="Q77" s="74"/>
      <c r="R77" s="74"/>
      <c r="S77" s="74"/>
      <c r="T77" s="74"/>
      <c r="U77" s="508">
        <f t="shared" si="4"/>
        <v>0</v>
      </c>
      <c r="V77" s="513">
        <f t="shared" si="3"/>
        <v>0</v>
      </c>
      <c r="W77" s="511"/>
      <c r="X77" s="511"/>
      <c r="Y77" s="511"/>
      <c r="Z77" s="507" t="e">
        <f>VLOOKUP($C77,Model!$A$2:$D$22,2,FALSE)</f>
        <v>#N/A</v>
      </c>
      <c r="AA77" s="508" t="e">
        <f>(VLOOKUP($D77,Lookup!$C$4:$D$36,2,FALSE)/Lookup!$C$2)*VLOOKUP($C77,Model!$A$2:$E$22,5,FALSE)*VLOOKUP($C77,Model!$A$2:$G$22,7,FALSE)</f>
        <v>#N/A</v>
      </c>
      <c r="AB77" s="508" t="e">
        <f>(VLOOKUP($E77,Lookup!$F$4:$G$8,2,FALSE)/Lookup!$F$2)*VLOOKUP($C77,Model!$A$2:$E$22,5,FALSE)*VLOOKUP($C77,Model!$A$2:$H$22,8,FALSE)</f>
        <v>#N/A</v>
      </c>
      <c r="AC77" s="508" t="e">
        <f>(VLOOKUP($F77,Lookup!$H$4:$I$26,2,FALSE)/Lookup!$H$2)*VLOOKUP($C77,Model!$A$2:$E$22,5,FALSE)*VLOOKUP($C77,Model!$A$2:$I$22,9,FALSE)</f>
        <v>#N/A</v>
      </c>
      <c r="AD77" s="508" t="e">
        <f>(VLOOKUP($G77,Lookup!$J$4:$K$34,2,FALSE)/Lookup!$J$2)*VLOOKUP($C77,Model!$A$2:$E$22,5,FALSE)*VLOOKUP($C77,Model!$A$2:$J$22,10,FALSE)</f>
        <v>#N/A</v>
      </c>
      <c r="AE77" s="508" t="e">
        <f>(VLOOKUP($H77,Lookup!$L$4:$M$15,2,FALSE)/Lookup!$L$2)*VLOOKUP($C77,Model!$A$2:$E$22,5,FALSE)*VLOOKUP($C77,Model!$A$2:$K$22,11,FALSE)</f>
        <v>#N/A</v>
      </c>
      <c r="AF77" s="508" t="e">
        <f>_xlfn.SWITCH(VLOOKUP($C77,Model!$A$2:$F$22,6,FALSE),8,(VLOOKUP($I77,Lookup!$N$17:$O$24,2,FALSE)/Lookup!$L$2)*VLOOKUP($C77,Model!$A$2:$E$22,5,FALSE)*VLOOKUP($C77,Model!$A$2:$K$22,11,FALSE),(VLOOKUP($I77,Lookup!$N$4:$O$15,2,FALSE)/Lookup!$L$2)*VLOOKUP($C77,Model!$A$2:$E$22,5,FALSE)*VLOOKUP($C77,Model!$A$2:$K$22,11,FALSE))</f>
        <v>#NAME?</v>
      </c>
      <c r="AG77" s="508" t="e">
        <f>(VLOOKUP($J77,Lookup!$P$4:$Q$15,2,FALSE)/Lookup!$P$2)*VLOOKUP($C77,Model!$A$2:$E$22,5,FALSE)*VLOOKUP($C77,Model!$A$2:$L$22,12,FALSE)</f>
        <v>#N/A</v>
      </c>
      <c r="AH77" s="508" t="e">
        <f>_xlfn.SWITCH(VLOOKUP($C77,Model!$A$2:$F$22,6,FALSE),8,(VLOOKUP($K77,Lookup!$R$15:$S$23,2,FALSE)/Lookup!$R$2)*VLOOKUP($C77,Model!$A$2:$E$22,5,FALSE)*VLOOKUP($C77,Model!$A$2:$M$22,13,FALSE),(VLOOKUP($K77,Lookup!$R$4:$S$12,2,FALSE)/Lookup!$R$2)*VLOOKUP($C77,Model!$A$2:$E$22,5,FALSE)*VLOOKUP($C77,Model!$A$2:$M$22,13,FALSE))</f>
        <v>#NAME?</v>
      </c>
      <c r="AI77" s="508" t="e">
        <f>(VLOOKUP($L77,Lookup!$V$4:$W$12,2,FALSE)/Lookup!$V$2)*VLOOKUP($C77,Model!$A$2:$E$22,5,FALSE)*VLOOKUP($C77,Model!$A$2:$N$22,14,FALSE)</f>
        <v>#N/A</v>
      </c>
      <c r="AJ77" s="508" t="e">
        <f>(VLOOKUP($M77,Lookup!$X$4:$Y$10,2,FALSE)/Lookup!$X$2)*VLOOKUP($C77,Model!$A$2:$E$22,5,FALSE)*VLOOKUP($C77,Model!$A$2:$O$22,15,FALSE)</f>
        <v>#N/A</v>
      </c>
      <c r="AK77" s="508" t="e">
        <f>(VLOOKUP($N77,Lookup!$Z$4:$AA$13,2,FALSE)/Lookup!$Z$2)*VLOOKUP($C77,Model!$A$2:$E$22,5,FALSE)*VLOOKUP($C77,Model!$A$2:$P$22,16,FALSE)</f>
        <v>#N/A</v>
      </c>
      <c r="AL77" s="508" t="e">
        <f>(VLOOKUP($O77,Lookup!$AB$4:$AC$13,2,FALSE)/Lookup!$AB$2)*VLOOKUP($C77,Model!$A$2:$E$22,5,FALSE)*VLOOKUP($C77,Model!$A$2:$Q$22,17,FALSE)</f>
        <v>#N/A</v>
      </c>
      <c r="AM77" s="508" t="e">
        <f>(VLOOKUP($P77,Lookup!$T$4:$U$8,2,FALSE)/Lookup!$T$2)*VLOOKUP($C77,Model!$A$2:$E$22,5,FALSE)*VLOOKUP($C77,Model!$A$2:$R$22,18,FALSE)</f>
        <v>#N/A</v>
      </c>
      <c r="AN77" s="508" t="e">
        <f>(VLOOKUP($Q77,Lookup!$AD$4:$AE$13,2,FALSE)/Lookup!$AD$2)*VLOOKUP($C77,Model!$A$2:$E$22,5,FALSE)*VLOOKUP($C77,Model!$A$2:$S$22,19,FALSE)</f>
        <v>#N/A</v>
      </c>
      <c r="AO77" s="508" t="e">
        <f>(VLOOKUP($R77,Lookup!$AF$4:$AG$8,2,FALSE)/Lookup!$AF$2)*VLOOKUP($C77,Model!$A$2:$E$22,5,FALSE)*VLOOKUP($C77,Model!$A$2:$T$22,20,FALSE)</f>
        <v>#N/A</v>
      </c>
      <c r="AP77" s="508" t="e">
        <f>(VLOOKUP($S77,Lookup!$AH$4:$AI$9,2,FALSE)/Lookup!$AH$2)*VLOOKUP($C77,Model!$A$2:$E$22,5,FALSE)*VLOOKUP($C77,Model!$A$2:$U$22,21,FALSE)</f>
        <v>#N/A</v>
      </c>
      <c r="AQ77" s="508" t="e">
        <f>(VLOOKUP($T77,Lookup!$AJ$4:$AK$12,2,FALSE)/Lookup!$AJ$2)*VLOOKUP($C77,Model!$A$2:$E$22,5,FALSE)*VLOOKUP($C77,Model!$A$2:$V$22,22,FALSE)</f>
        <v>#N/A</v>
      </c>
    </row>
    <row r="78">
      <c r="A78" s="74"/>
      <c r="B78" s="74"/>
      <c r="C78" s="74"/>
      <c r="D78" s="74"/>
      <c r="E78" s="74"/>
      <c r="F78" s="74"/>
      <c r="G78" s="74"/>
      <c r="H78" s="74"/>
      <c r="I78" s="75"/>
      <c r="J78" s="74"/>
      <c r="K78" s="74"/>
      <c r="L78" s="74"/>
      <c r="M78" s="74"/>
      <c r="N78" s="74"/>
      <c r="O78" s="77"/>
      <c r="P78" s="74"/>
      <c r="Q78" s="74"/>
      <c r="R78" s="74"/>
      <c r="S78" s="74"/>
      <c r="T78" s="74"/>
      <c r="U78" s="508">
        <f t="shared" si="4"/>
        <v>0</v>
      </c>
      <c r="V78" s="513">
        <f t="shared" si="3"/>
        <v>0</v>
      </c>
      <c r="W78" s="511"/>
      <c r="X78" s="511"/>
      <c r="Y78" s="511"/>
      <c r="Z78" s="507" t="e">
        <f>VLOOKUP($C78,Model!$A$2:$D$22,2,FALSE)</f>
        <v>#N/A</v>
      </c>
      <c r="AA78" s="508" t="e">
        <f>(VLOOKUP($D78,Lookup!$C$4:$D$36,2,FALSE)/Lookup!$C$2)*VLOOKUP($C78,Model!$A$2:$E$22,5,FALSE)*VLOOKUP($C78,Model!$A$2:$G$22,7,FALSE)</f>
        <v>#N/A</v>
      </c>
      <c r="AB78" s="508" t="e">
        <f>(VLOOKUP($E78,Lookup!$F$4:$G$8,2,FALSE)/Lookup!$F$2)*VLOOKUP($C78,Model!$A$2:$E$22,5,FALSE)*VLOOKUP($C78,Model!$A$2:$H$22,8,FALSE)</f>
        <v>#N/A</v>
      </c>
      <c r="AC78" s="508" t="e">
        <f>(VLOOKUP($F78,Lookup!$H$4:$I$26,2,FALSE)/Lookup!$H$2)*VLOOKUP($C78,Model!$A$2:$E$22,5,FALSE)*VLOOKUP($C78,Model!$A$2:$I$22,9,FALSE)</f>
        <v>#N/A</v>
      </c>
      <c r="AD78" s="508" t="e">
        <f>(VLOOKUP($G78,Lookup!$J$4:$K$34,2,FALSE)/Lookup!$J$2)*VLOOKUP($C78,Model!$A$2:$E$22,5,FALSE)*VLOOKUP($C78,Model!$A$2:$J$22,10,FALSE)</f>
        <v>#N/A</v>
      </c>
      <c r="AE78" s="508" t="e">
        <f>(VLOOKUP($H78,Lookup!$L$4:$M$15,2,FALSE)/Lookup!$L$2)*VLOOKUP($C78,Model!$A$2:$E$22,5,FALSE)*VLOOKUP($C78,Model!$A$2:$K$22,11,FALSE)</f>
        <v>#N/A</v>
      </c>
      <c r="AF78" s="508" t="e">
        <f>_xlfn.SWITCH(VLOOKUP($C78,Model!$A$2:$F$22,6,FALSE),8,(VLOOKUP($I78,Lookup!$N$17:$O$24,2,FALSE)/Lookup!$L$2)*VLOOKUP($C78,Model!$A$2:$E$22,5,FALSE)*VLOOKUP($C78,Model!$A$2:$K$22,11,FALSE),(VLOOKUP($I78,Lookup!$N$4:$O$15,2,FALSE)/Lookup!$L$2)*VLOOKUP($C78,Model!$A$2:$E$22,5,FALSE)*VLOOKUP($C78,Model!$A$2:$K$22,11,FALSE))</f>
        <v>#NAME?</v>
      </c>
      <c r="AG78" s="508" t="e">
        <f>(VLOOKUP($J78,Lookup!$P$4:$Q$15,2,FALSE)/Lookup!$P$2)*VLOOKUP($C78,Model!$A$2:$E$22,5,FALSE)*VLOOKUP($C78,Model!$A$2:$L$22,12,FALSE)</f>
        <v>#N/A</v>
      </c>
      <c r="AH78" s="508" t="e">
        <f>_xlfn.SWITCH(VLOOKUP($C78,Model!$A$2:$F$22,6,FALSE),8,(VLOOKUP($K78,Lookup!$R$15:$S$23,2,FALSE)/Lookup!$R$2)*VLOOKUP($C78,Model!$A$2:$E$22,5,FALSE)*VLOOKUP($C78,Model!$A$2:$M$22,13,FALSE),(VLOOKUP($K78,Lookup!$R$4:$S$12,2,FALSE)/Lookup!$R$2)*VLOOKUP($C78,Model!$A$2:$E$22,5,FALSE)*VLOOKUP($C78,Model!$A$2:$M$22,13,FALSE))</f>
        <v>#NAME?</v>
      </c>
      <c r="AI78" s="508" t="e">
        <f>(VLOOKUP($L78,Lookup!$V$4:$W$12,2,FALSE)/Lookup!$V$2)*VLOOKUP($C78,Model!$A$2:$E$22,5,FALSE)*VLOOKUP($C78,Model!$A$2:$N$22,14,FALSE)</f>
        <v>#N/A</v>
      </c>
      <c r="AJ78" s="508" t="e">
        <f>(VLOOKUP($M78,Lookup!$X$4:$Y$10,2,FALSE)/Lookup!$X$2)*VLOOKUP($C78,Model!$A$2:$E$22,5,FALSE)*VLOOKUP($C78,Model!$A$2:$O$22,15,FALSE)</f>
        <v>#N/A</v>
      </c>
      <c r="AK78" s="508" t="e">
        <f>(VLOOKUP($N78,Lookup!$Z$4:$AA$13,2,FALSE)/Lookup!$Z$2)*VLOOKUP($C78,Model!$A$2:$E$22,5,FALSE)*VLOOKUP($C78,Model!$A$2:$P$22,16,FALSE)</f>
        <v>#N/A</v>
      </c>
      <c r="AL78" s="508" t="e">
        <f>(VLOOKUP($O78,Lookup!$AB$4:$AC$13,2,FALSE)/Lookup!$AB$2)*VLOOKUP($C78,Model!$A$2:$E$22,5,FALSE)*VLOOKUP($C78,Model!$A$2:$Q$22,17,FALSE)</f>
        <v>#N/A</v>
      </c>
      <c r="AM78" s="508" t="e">
        <f>(VLOOKUP($P78,Lookup!$T$4:$U$8,2,FALSE)/Lookup!$T$2)*VLOOKUP($C78,Model!$A$2:$E$22,5,FALSE)*VLOOKUP($C78,Model!$A$2:$R$22,18,FALSE)</f>
        <v>#N/A</v>
      </c>
      <c r="AN78" s="508" t="e">
        <f>(VLOOKUP($Q78,Lookup!$AD$4:$AE$13,2,FALSE)/Lookup!$AD$2)*VLOOKUP($C78,Model!$A$2:$E$22,5,FALSE)*VLOOKUP($C78,Model!$A$2:$S$22,19,FALSE)</f>
        <v>#N/A</v>
      </c>
      <c r="AO78" s="508" t="e">
        <f>(VLOOKUP($R78,Lookup!$AF$4:$AG$8,2,FALSE)/Lookup!$AF$2)*VLOOKUP($C78,Model!$A$2:$E$22,5,FALSE)*VLOOKUP($C78,Model!$A$2:$T$22,20,FALSE)</f>
        <v>#N/A</v>
      </c>
      <c r="AP78" s="508" t="e">
        <f>(VLOOKUP($S78,Lookup!$AH$4:$AI$9,2,FALSE)/Lookup!$AH$2)*VLOOKUP($C78,Model!$A$2:$E$22,5,FALSE)*VLOOKUP($C78,Model!$A$2:$U$22,21,FALSE)</f>
        <v>#N/A</v>
      </c>
      <c r="AQ78" s="508" t="e">
        <f>(VLOOKUP($T78,Lookup!$AJ$4:$AK$12,2,FALSE)/Lookup!$AJ$2)*VLOOKUP($C78,Model!$A$2:$E$22,5,FALSE)*VLOOKUP($C78,Model!$A$2:$V$22,22,FALSE)</f>
        <v>#N/A</v>
      </c>
    </row>
    <row r="79">
      <c r="A79" s="74"/>
      <c r="B79" s="74"/>
      <c r="C79" s="74"/>
      <c r="D79" s="74"/>
      <c r="E79" s="74"/>
      <c r="F79" s="74"/>
      <c r="G79" s="74"/>
      <c r="H79" s="74"/>
      <c r="I79" s="75"/>
      <c r="J79" s="74"/>
      <c r="K79" s="74"/>
      <c r="L79" s="74"/>
      <c r="M79" s="74"/>
      <c r="N79" s="74"/>
      <c r="O79" s="77"/>
      <c r="P79" s="74"/>
      <c r="Q79" s="74"/>
      <c r="R79" s="74"/>
      <c r="S79" s="74"/>
      <c r="T79" s="74"/>
      <c r="U79" s="508">
        <f t="shared" si="4"/>
        <v>0</v>
      </c>
      <c r="V79" s="513">
        <f t="shared" si="3"/>
        <v>0</v>
      </c>
      <c r="W79" s="511"/>
      <c r="X79" s="511"/>
      <c r="Y79" s="511"/>
      <c r="Z79" s="507" t="e">
        <f>VLOOKUP($C79,Model!$A$2:$D$22,2,FALSE)</f>
        <v>#N/A</v>
      </c>
      <c r="AA79" s="508" t="e">
        <f>(VLOOKUP($D79,Lookup!$C$4:$D$36,2,FALSE)/Lookup!$C$2)*VLOOKUP($C79,Model!$A$2:$E$22,5,FALSE)*VLOOKUP($C79,Model!$A$2:$G$22,7,FALSE)</f>
        <v>#N/A</v>
      </c>
      <c r="AB79" s="508" t="e">
        <f>(VLOOKUP($E79,Lookup!$F$4:$G$8,2,FALSE)/Lookup!$F$2)*VLOOKUP($C79,Model!$A$2:$E$22,5,FALSE)*VLOOKUP($C79,Model!$A$2:$H$22,8,FALSE)</f>
        <v>#N/A</v>
      </c>
      <c r="AC79" s="508" t="e">
        <f>(VLOOKUP($F79,Lookup!$H$4:$I$26,2,FALSE)/Lookup!$H$2)*VLOOKUP($C79,Model!$A$2:$E$22,5,FALSE)*VLOOKUP($C79,Model!$A$2:$I$22,9,FALSE)</f>
        <v>#N/A</v>
      </c>
      <c r="AD79" s="508" t="e">
        <f>(VLOOKUP($G79,Lookup!$J$4:$K$34,2,FALSE)/Lookup!$J$2)*VLOOKUP($C79,Model!$A$2:$E$22,5,FALSE)*VLOOKUP($C79,Model!$A$2:$J$22,10,FALSE)</f>
        <v>#N/A</v>
      </c>
      <c r="AE79" s="508" t="e">
        <f>(VLOOKUP($H79,Lookup!$L$4:$M$15,2,FALSE)/Lookup!$L$2)*VLOOKUP($C79,Model!$A$2:$E$22,5,FALSE)*VLOOKUP($C79,Model!$A$2:$K$22,11,FALSE)</f>
        <v>#N/A</v>
      </c>
      <c r="AF79" s="508" t="e">
        <f>_xlfn.SWITCH(VLOOKUP($C79,Model!$A$2:$F$22,6,FALSE),8,(VLOOKUP($I79,Lookup!$N$17:$O$24,2,FALSE)/Lookup!$L$2)*VLOOKUP($C79,Model!$A$2:$E$22,5,FALSE)*VLOOKUP($C79,Model!$A$2:$K$22,11,FALSE),(VLOOKUP($I79,Lookup!$N$4:$O$15,2,FALSE)/Lookup!$L$2)*VLOOKUP($C79,Model!$A$2:$E$22,5,FALSE)*VLOOKUP($C79,Model!$A$2:$K$22,11,FALSE))</f>
        <v>#NAME?</v>
      </c>
      <c r="AG79" s="508" t="e">
        <f>(VLOOKUP($J79,Lookup!$P$4:$Q$15,2,FALSE)/Lookup!$P$2)*VLOOKUP($C79,Model!$A$2:$E$22,5,FALSE)*VLOOKUP($C79,Model!$A$2:$L$22,12,FALSE)</f>
        <v>#N/A</v>
      </c>
      <c r="AH79" s="508" t="e">
        <f>_xlfn.SWITCH(VLOOKUP($C79,Model!$A$2:$F$22,6,FALSE),8,(VLOOKUP($K79,Lookup!$R$15:$S$23,2,FALSE)/Lookup!$R$2)*VLOOKUP($C79,Model!$A$2:$E$22,5,FALSE)*VLOOKUP($C79,Model!$A$2:$M$22,13,FALSE),(VLOOKUP($K79,Lookup!$R$4:$S$12,2,FALSE)/Lookup!$R$2)*VLOOKUP($C79,Model!$A$2:$E$22,5,FALSE)*VLOOKUP($C79,Model!$A$2:$M$22,13,FALSE))</f>
        <v>#NAME?</v>
      </c>
      <c r="AI79" s="508" t="e">
        <f>(VLOOKUP($L79,Lookup!$V$4:$W$12,2,FALSE)/Lookup!$V$2)*VLOOKUP($C79,Model!$A$2:$E$22,5,FALSE)*VLOOKUP($C79,Model!$A$2:$N$22,14,FALSE)</f>
        <v>#N/A</v>
      </c>
      <c r="AJ79" s="508" t="e">
        <f>(VLOOKUP($M79,Lookup!$X$4:$Y$10,2,FALSE)/Lookup!$X$2)*VLOOKUP($C79,Model!$A$2:$E$22,5,FALSE)*VLOOKUP($C79,Model!$A$2:$O$22,15,FALSE)</f>
        <v>#N/A</v>
      </c>
      <c r="AK79" s="508" t="e">
        <f>(VLOOKUP($N79,Lookup!$Z$4:$AA$13,2,FALSE)/Lookup!$Z$2)*VLOOKUP($C79,Model!$A$2:$E$22,5,FALSE)*VLOOKUP($C79,Model!$A$2:$P$22,16,FALSE)</f>
        <v>#N/A</v>
      </c>
      <c r="AL79" s="508" t="e">
        <f>(VLOOKUP($O79,Lookup!$AB$4:$AC$13,2,FALSE)/Lookup!$AB$2)*VLOOKUP($C79,Model!$A$2:$E$22,5,FALSE)*VLOOKUP($C79,Model!$A$2:$Q$22,17,FALSE)</f>
        <v>#N/A</v>
      </c>
      <c r="AM79" s="508" t="e">
        <f>(VLOOKUP($P79,Lookup!$T$4:$U$8,2,FALSE)/Lookup!$T$2)*VLOOKUP($C79,Model!$A$2:$E$22,5,FALSE)*VLOOKUP($C79,Model!$A$2:$R$22,18,FALSE)</f>
        <v>#N/A</v>
      </c>
      <c r="AN79" s="508" t="e">
        <f>(VLOOKUP($Q79,Lookup!$AD$4:$AE$13,2,FALSE)/Lookup!$AD$2)*VLOOKUP($C79,Model!$A$2:$E$22,5,FALSE)*VLOOKUP($C79,Model!$A$2:$S$22,19,FALSE)</f>
        <v>#N/A</v>
      </c>
      <c r="AO79" s="508" t="e">
        <f>(VLOOKUP($R79,Lookup!$AF$4:$AG$8,2,FALSE)/Lookup!$AF$2)*VLOOKUP($C79,Model!$A$2:$E$22,5,FALSE)*VLOOKUP($C79,Model!$A$2:$T$22,20,FALSE)</f>
        <v>#N/A</v>
      </c>
      <c r="AP79" s="508" t="e">
        <f>(VLOOKUP($S79,Lookup!$AH$4:$AI$9,2,FALSE)/Lookup!$AH$2)*VLOOKUP($C79,Model!$A$2:$E$22,5,FALSE)*VLOOKUP($C79,Model!$A$2:$U$22,21,FALSE)</f>
        <v>#N/A</v>
      </c>
      <c r="AQ79" s="508" t="e">
        <f>(VLOOKUP($T79,Lookup!$AJ$4:$AK$12,2,FALSE)/Lookup!$AJ$2)*VLOOKUP($C79,Model!$A$2:$E$22,5,FALSE)*VLOOKUP($C79,Model!$A$2:$V$22,22,FALSE)</f>
        <v>#N/A</v>
      </c>
    </row>
    <row r="80">
      <c r="A80" s="74"/>
      <c r="B80" s="74"/>
      <c r="C80" s="74"/>
      <c r="D80" s="74"/>
      <c r="E80" s="74"/>
      <c r="F80" s="74"/>
      <c r="G80" s="74"/>
      <c r="H80" s="74"/>
      <c r="I80" s="75"/>
      <c r="J80" s="74"/>
      <c r="K80" s="74"/>
      <c r="L80" s="74"/>
      <c r="M80" s="74"/>
      <c r="N80" s="74"/>
      <c r="O80" s="77"/>
      <c r="P80" s="74"/>
      <c r="Q80" s="74"/>
      <c r="R80" s="74"/>
      <c r="S80" s="74"/>
      <c r="T80" s="74"/>
      <c r="U80" s="508">
        <f t="shared" si="4"/>
        <v>0</v>
      </c>
      <c r="V80" s="513">
        <f t="shared" si="3"/>
        <v>0</v>
      </c>
      <c r="W80" s="511"/>
      <c r="X80" s="511"/>
      <c r="Y80" s="511"/>
      <c r="Z80" s="507" t="e">
        <f>VLOOKUP($C80,Model!$A$2:$D$22,2,FALSE)</f>
        <v>#N/A</v>
      </c>
      <c r="AA80" s="508" t="e">
        <f>(VLOOKUP($D80,Lookup!$C$4:$D$36,2,FALSE)/Lookup!$C$2)*VLOOKUP($C80,Model!$A$2:$E$22,5,FALSE)*VLOOKUP($C80,Model!$A$2:$G$22,7,FALSE)</f>
        <v>#N/A</v>
      </c>
      <c r="AB80" s="508" t="e">
        <f>(VLOOKUP($E80,Lookup!$F$4:$G$8,2,FALSE)/Lookup!$F$2)*VLOOKUP($C80,Model!$A$2:$E$22,5,FALSE)*VLOOKUP($C80,Model!$A$2:$H$22,8,FALSE)</f>
        <v>#N/A</v>
      </c>
      <c r="AC80" s="508" t="e">
        <f>(VLOOKUP($F80,Lookup!$H$4:$I$26,2,FALSE)/Lookup!$H$2)*VLOOKUP($C80,Model!$A$2:$E$22,5,FALSE)*VLOOKUP($C80,Model!$A$2:$I$22,9,FALSE)</f>
        <v>#N/A</v>
      </c>
      <c r="AD80" s="508" t="e">
        <f>(VLOOKUP($G80,Lookup!$J$4:$K$34,2,FALSE)/Lookup!$J$2)*VLOOKUP($C80,Model!$A$2:$E$22,5,FALSE)*VLOOKUP($C80,Model!$A$2:$J$22,10,FALSE)</f>
        <v>#N/A</v>
      </c>
      <c r="AE80" s="508" t="e">
        <f>(VLOOKUP($H80,Lookup!$L$4:$M$15,2,FALSE)/Lookup!$L$2)*VLOOKUP($C80,Model!$A$2:$E$22,5,FALSE)*VLOOKUP($C80,Model!$A$2:$K$22,11,FALSE)</f>
        <v>#N/A</v>
      </c>
      <c r="AF80" s="508" t="e">
        <f>_xlfn.SWITCH(VLOOKUP($C80,Model!$A$2:$F$22,6,FALSE),8,(VLOOKUP($I80,Lookup!$N$17:$O$24,2,FALSE)/Lookup!$L$2)*VLOOKUP($C80,Model!$A$2:$E$22,5,FALSE)*VLOOKUP($C80,Model!$A$2:$K$22,11,FALSE),(VLOOKUP($I80,Lookup!$N$4:$O$15,2,FALSE)/Lookup!$L$2)*VLOOKUP($C80,Model!$A$2:$E$22,5,FALSE)*VLOOKUP($C80,Model!$A$2:$K$22,11,FALSE))</f>
        <v>#NAME?</v>
      </c>
      <c r="AG80" s="508" t="e">
        <f>(VLOOKUP($J80,Lookup!$P$4:$Q$15,2,FALSE)/Lookup!$P$2)*VLOOKUP($C80,Model!$A$2:$E$22,5,FALSE)*VLOOKUP($C80,Model!$A$2:$L$22,12,FALSE)</f>
        <v>#N/A</v>
      </c>
      <c r="AH80" s="508" t="e">
        <f>_xlfn.SWITCH(VLOOKUP($C80,Model!$A$2:$F$22,6,FALSE),8,(VLOOKUP($K80,Lookup!$R$15:$S$23,2,FALSE)/Lookup!$R$2)*VLOOKUP($C80,Model!$A$2:$E$22,5,FALSE)*VLOOKUP($C80,Model!$A$2:$M$22,13,FALSE),(VLOOKUP($K80,Lookup!$R$4:$S$12,2,FALSE)/Lookup!$R$2)*VLOOKUP($C80,Model!$A$2:$E$22,5,FALSE)*VLOOKUP($C80,Model!$A$2:$M$22,13,FALSE))</f>
        <v>#NAME?</v>
      </c>
      <c r="AI80" s="508" t="e">
        <f>(VLOOKUP($L80,Lookup!$V$4:$W$12,2,FALSE)/Lookup!$V$2)*VLOOKUP($C80,Model!$A$2:$E$22,5,FALSE)*VLOOKUP($C80,Model!$A$2:$N$22,14,FALSE)</f>
        <v>#N/A</v>
      </c>
      <c r="AJ80" s="508" t="e">
        <f>(VLOOKUP($M80,Lookup!$X$4:$Y$10,2,FALSE)/Lookup!$X$2)*VLOOKUP($C80,Model!$A$2:$E$22,5,FALSE)*VLOOKUP($C80,Model!$A$2:$O$22,15,FALSE)</f>
        <v>#N/A</v>
      </c>
      <c r="AK80" s="508" t="e">
        <f>(VLOOKUP($N80,Lookup!$Z$4:$AA$13,2,FALSE)/Lookup!$Z$2)*VLOOKUP($C80,Model!$A$2:$E$22,5,FALSE)*VLOOKUP($C80,Model!$A$2:$P$22,16,FALSE)</f>
        <v>#N/A</v>
      </c>
      <c r="AL80" s="508" t="e">
        <f>(VLOOKUP($O80,Lookup!$AB$4:$AC$13,2,FALSE)/Lookup!$AB$2)*VLOOKUP($C80,Model!$A$2:$E$22,5,FALSE)*VLOOKUP($C80,Model!$A$2:$Q$22,17,FALSE)</f>
        <v>#N/A</v>
      </c>
      <c r="AM80" s="508" t="e">
        <f>(VLOOKUP($P80,Lookup!$T$4:$U$8,2,FALSE)/Lookup!$T$2)*VLOOKUP($C80,Model!$A$2:$E$22,5,FALSE)*VLOOKUP($C80,Model!$A$2:$R$22,18,FALSE)</f>
        <v>#N/A</v>
      </c>
      <c r="AN80" s="508" t="e">
        <f>(VLOOKUP($Q80,Lookup!$AD$4:$AE$13,2,FALSE)/Lookup!$AD$2)*VLOOKUP($C80,Model!$A$2:$E$22,5,FALSE)*VLOOKUP($C80,Model!$A$2:$S$22,19,FALSE)</f>
        <v>#N/A</v>
      </c>
      <c r="AO80" s="508" t="e">
        <f>(VLOOKUP($R80,Lookup!$AF$4:$AG$8,2,FALSE)/Lookup!$AF$2)*VLOOKUP($C80,Model!$A$2:$E$22,5,FALSE)*VLOOKUP($C80,Model!$A$2:$T$22,20,FALSE)</f>
        <v>#N/A</v>
      </c>
      <c r="AP80" s="508" t="e">
        <f>(VLOOKUP($S80,Lookup!$AH$4:$AI$9,2,FALSE)/Lookup!$AH$2)*VLOOKUP($C80,Model!$A$2:$E$22,5,FALSE)*VLOOKUP($C80,Model!$A$2:$U$22,21,FALSE)</f>
        <v>#N/A</v>
      </c>
      <c r="AQ80" s="508" t="e">
        <f>(VLOOKUP($T80,Lookup!$AJ$4:$AK$12,2,FALSE)/Lookup!$AJ$2)*VLOOKUP($C80,Model!$A$2:$E$22,5,FALSE)*VLOOKUP($C80,Model!$A$2:$V$22,22,FALSE)</f>
        <v>#N/A</v>
      </c>
    </row>
    <row r="81">
      <c r="A81" s="74"/>
      <c r="B81" s="74"/>
      <c r="C81" s="74"/>
      <c r="D81" s="74"/>
      <c r="E81" s="74"/>
      <c r="F81" s="74"/>
      <c r="G81" s="74"/>
      <c r="H81" s="74"/>
      <c r="I81" s="75"/>
      <c r="J81" s="74"/>
      <c r="K81" s="74"/>
      <c r="L81" s="74"/>
      <c r="M81" s="74"/>
      <c r="N81" s="74"/>
      <c r="O81" s="77"/>
      <c r="P81" s="74"/>
      <c r="Q81" s="74"/>
      <c r="R81" s="74"/>
      <c r="S81" s="74"/>
      <c r="T81" s="74"/>
      <c r="U81" s="508">
        <f t="shared" si="4"/>
        <v>0</v>
      </c>
      <c r="V81" s="513">
        <f t="shared" si="3"/>
        <v>0</v>
      </c>
      <c r="W81" s="511"/>
      <c r="X81" s="511"/>
      <c r="Y81" s="511"/>
      <c r="Z81" s="507" t="e">
        <f>VLOOKUP($C81,Model!$A$2:$D$22,2,FALSE)</f>
        <v>#N/A</v>
      </c>
      <c r="AA81" s="508" t="e">
        <f>(VLOOKUP($D81,Lookup!$C$4:$D$36,2,FALSE)/Lookup!$C$2)*VLOOKUP($C81,Model!$A$2:$E$22,5,FALSE)*VLOOKUP($C81,Model!$A$2:$G$22,7,FALSE)</f>
        <v>#N/A</v>
      </c>
      <c r="AB81" s="508" t="e">
        <f>(VLOOKUP($E81,Lookup!$F$4:$G$8,2,FALSE)/Lookup!$F$2)*VLOOKUP($C81,Model!$A$2:$E$22,5,FALSE)*VLOOKUP($C81,Model!$A$2:$H$22,8,FALSE)</f>
        <v>#N/A</v>
      </c>
      <c r="AC81" s="508" t="e">
        <f>(VLOOKUP($F81,Lookup!$H$4:$I$26,2,FALSE)/Lookup!$H$2)*VLOOKUP($C81,Model!$A$2:$E$22,5,FALSE)*VLOOKUP($C81,Model!$A$2:$I$22,9,FALSE)</f>
        <v>#N/A</v>
      </c>
      <c r="AD81" s="508" t="e">
        <f>(VLOOKUP($G81,Lookup!$J$4:$K$34,2,FALSE)/Lookup!$J$2)*VLOOKUP($C81,Model!$A$2:$E$22,5,FALSE)*VLOOKUP($C81,Model!$A$2:$J$22,10,FALSE)</f>
        <v>#N/A</v>
      </c>
      <c r="AE81" s="508" t="e">
        <f>(VLOOKUP($H81,Lookup!$L$4:$M$15,2,FALSE)/Lookup!$L$2)*VLOOKUP($C81,Model!$A$2:$E$22,5,FALSE)*VLOOKUP($C81,Model!$A$2:$K$22,11,FALSE)</f>
        <v>#N/A</v>
      </c>
      <c r="AF81" s="508" t="e">
        <f>_xlfn.SWITCH(VLOOKUP($C81,Model!$A$2:$F$22,6,FALSE),8,(VLOOKUP($I81,Lookup!$N$17:$O$24,2,FALSE)/Lookup!$L$2)*VLOOKUP($C81,Model!$A$2:$E$22,5,FALSE)*VLOOKUP($C81,Model!$A$2:$K$22,11,FALSE),(VLOOKUP($I81,Lookup!$N$4:$O$15,2,FALSE)/Lookup!$L$2)*VLOOKUP($C81,Model!$A$2:$E$22,5,FALSE)*VLOOKUP($C81,Model!$A$2:$K$22,11,FALSE))</f>
        <v>#NAME?</v>
      </c>
      <c r="AG81" s="508" t="e">
        <f>(VLOOKUP($J81,Lookup!$P$4:$Q$15,2,FALSE)/Lookup!$P$2)*VLOOKUP($C81,Model!$A$2:$E$22,5,FALSE)*VLOOKUP($C81,Model!$A$2:$L$22,12,FALSE)</f>
        <v>#N/A</v>
      </c>
      <c r="AH81" s="508" t="e">
        <f>_xlfn.SWITCH(VLOOKUP($C81,Model!$A$2:$F$22,6,FALSE),8,(VLOOKUP($K81,Lookup!$R$15:$S$23,2,FALSE)/Lookup!$R$2)*VLOOKUP($C81,Model!$A$2:$E$22,5,FALSE)*VLOOKUP($C81,Model!$A$2:$M$22,13,FALSE),(VLOOKUP($K81,Lookup!$R$4:$S$12,2,FALSE)/Lookup!$R$2)*VLOOKUP($C81,Model!$A$2:$E$22,5,FALSE)*VLOOKUP($C81,Model!$A$2:$M$22,13,FALSE))</f>
        <v>#NAME?</v>
      </c>
      <c r="AI81" s="508" t="e">
        <f>(VLOOKUP($L81,Lookup!$V$4:$W$12,2,FALSE)/Lookup!$V$2)*VLOOKUP($C81,Model!$A$2:$E$22,5,FALSE)*VLOOKUP($C81,Model!$A$2:$N$22,14,FALSE)</f>
        <v>#N/A</v>
      </c>
      <c r="AJ81" s="508" t="e">
        <f>(VLOOKUP($M81,Lookup!$X$4:$Y$10,2,FALSE)/Lookup!$X$2)*VLOOKUP($C81,Model!$A$2:$E$22,5,FALSE)*VLOOKUP($C81,Model!$A$2:$O$22,15,FALSE)</f>
        <v>#N/A</v>
      </c>
      <c r="AK81" s="508" t="e">
        <f>(VLOOKUP($N81,Lookup!$Z$4:$AA$13,2,FALSE)/Lookup!$Z$2)*VLOOKUP($C81,Model!$A$2:$E$22,5,FALSE)*VLOOKUP($C81,Model!$A$2:$P$22,16,FALSE)</f>
        <v>#N/A</v>
      </c>
      <c r="AL81" s="508" t="e">
        <f>(VLOOKUP($O81,Lookup!$AB$4:$AC$13,2,FALSE)/Lookup!$AB$2)*VLOOKUP($C81,Model!$A$2:$E$22,5,FALSE)*VLOOKUP($C81,Model!$A$2:$Q$22,17,FALSE)</f>
        <v>#N/A</v>
      </c>
      <c r="AM81" s="508" t="e">
        <f>(VLOOKUP($P81,Lookup!$T$4:$U$8,2,FALSE)/Lookup!$T$2)*VLOOKUP($C81,Model!$A$2:$E$22,5,FALSE)*VLOOKUP($C81,Model!$A$2:$R$22,18,FALSE)</f>
        <v>#N/A</v>
      </c>
      <c r="AN81" s="508" t="e">
        <f>(VLOOKUP($Q81,Lookup!$AD$4:$AE$13,2,FALSE)/Lookup!$AD$2)*VLOOKUP($C81,Model!$A$2:$E$22,5,FALSE)*VLOOKUP($C81,Model!$A$2:$S$22,19,FALSE)</f>
        <v>#N/A</v>
      </c>
      <c r="AO81" s="508" t="e">
        <f>(VLOOKUP($R81,Lookup!$AF$4:$AG$8,2,FALSE)/Lookup!$AF$2)*VLOOKUP($C81,Model!$A$2:$E$22,5,FALSE)*VLOOKUP($C81,Model!$A$2:$T$22,20,FALSE)</f>
        <v>#N/A</v>
      </c>
      <c r="AP81" s="508" t="e">
        <f>(VLOOKUP($S81,Lookup!$AH$4:$AI$9,2,FALSE)/Lookup!$AH$2)*VLOOKUP($C81,Model!$A$2:$E$22,5,FALSE)*VLOOKUP($C81,Model!$A$2:$U$22,21,FALSE)</f>
        <v>#N/A</v>
      </c>
      <c r="AQ81" s="508" t="e">
        <f>(VLOOKUP($T81,Lookup!$AJ$4:$AK$12,2,FALSE)/Lookup!$AJ$2)*VLOOKUP($C81,Model!$A$2:$E$22,5,FALSE)*VLOOKUP($C81,Model!$A$2:$V$22,22,FALSE)</f>
        <v>#N/A</v>
      </c>
    </row>
    <row r="82">
      <c r="A82" s="74"/>
      <c r="B82" s="74"/>
      <c r="C82" s="74"/>
      <c r="D82" s="74"/>
      <c r="E82" s="74"/>
      <c r="F82" s="74"/>
      <c r="G82" s="74"/>
      <c r="H82" s="74"/>
      <c r="I82" s="75"/>
      <c r="J82" s="74"/>
      <c r="K82" s="74"/>
      <c r="L82" s="74"/>
      <c r="M82" s="74"/>
      <c r="N82" s="74"/>
      <c r="O82" s="77"/>
      <c r="P82" s="74"/>
      <c r="Q82" s="74"/>
      <c r="R82" s="74"/>
      <c r="S82" s="74"/>
      <c r="T82" s="74"/>
      <c r="U82" s="508">
        <f t="shared" si="4"/>
        <v>0</v>
      </c>
      <c r="V82" s="513">
        <f t="shared" si="3"/>
        <v>0</v>
      </c>
      <c r="W82" s="511"/>
      <c r="X82" s="511"/>
      <c r="Y82" s="511"/>
      <c r="Z82" s="507" t="e">
        <f>VLOOKUP($C82,Model!$A$2:$D$22,2,FALSE)</f>
        <v>#N/A</v>
      </c>
      <c r="AA82" s="508" t="e">
        <f>(VLOOKUP($D82,Lookup!$C$4:$D$36,2,FALSE)/Lookup!$C$2)*VLOOKUP($C82,Model!$A$2:$E$22,5,FALSE)*VLOOKUP($C82,Model!$A$2:$G$22,7,FALSE)</f>
        <v>#N/A</v>
      </c>
      <c r="AB82" s="508" t="e">
        <f>(VLOOKUP($E82,Lookup!$F$4:$G$8,2,FALSE)/Lookup!$F$2)*VLOOKUP($C82,Model!$A$2:$E$22,5,FALSE)*VLOOKUP($C82,Model!$A$2:$H$22,8,FALSE)</f>
        <v>#N/A</v>
      </c>
      <c r="AC82" s="508" t="e">
        <f>(VLOOKUP($F82,Lookup!$H$4:$I$26,2,FALSE)/Lookup!$H$2)*VLOOKUP($C82,Model!$A$2:$E$22,5,FALSE)*VLOOKUP($C82,Model!$A$2:$I$22,9,FALSE)</f>
        <v>#N/A</v>
      </c>
      <c r="AD82" s="508" t="e">
        <f>(VLOOKUP($G82,Lookup!$J$4:$K$34,2,FALSE)/Lookup!$J$2)*VLOOKUP($C82,Model!$A$2:$E$22,5,FALSE)*VLOOKUP($C82,Model!$A$2:$J$22,10,FALSE)</f>
        <v>#N/A</v>
      </c>
      <c r="AE82" s="508" t="e">
        <f>(VLOOKUP($H82,Lookup!$L$4:$M$15,2,FALSE)/Lookup!$L$2)*VLOOKUP($C82,Model!$A$2:$E$22,5,FALSE)*VLOOKUP($C82,Model!$A$2:$K$22,11,FALSE)</f>
        <v>#N/A</v>
      </c>
      <c r="AF82" s="508" t="e">
        <f>_xlfn.SWITCH(VLOOKUP($C82,Model!$A$2:$F$22,6,FALSE),8,(VLOOKUP($I82,Lookup!$N$17:$O$24,2,FALSE)/Lookup!$L$2)*VLOOKUP($C82,Model!$A$2:$E$22,5,FALSE)*VLOOKUP($C82,Model!$A$2:$K$22,11,FALSE),(VLOOKUP($I82,Lookup!$N$4:$O$15,2,FALSE)/Lookup!$L$2)*VLOOKUP($C82,Model!$A$2:$E$22,5,FALSE)*VLOOKUP($C82,Model!$A$2:$K$22,11,FALSE))</f>
        <v>#NAME?</v>
      </c>
      <c r="AG82" s="508" t="e">
        <f>(VLOOKUP($J82,Lookup!$P$4:$Q$15,2,FALSE)/Lookup!$P$2)*VLOOKUP($C82,Model!$A$2:$E$22,5,FALSE)*VLOOKUP($C82,Model!$A$2:$L$22,12,FALSE)</f>
        <v>#N/A</v>
      </c>
      <c r="AH82" s="508" t="e">
        <f>_xlfn.SWITCH(VLOOKUP($C82,Model!$A$2:$F$22,6,FALSE),8,(VLOOKUP($K82,Lookup!$R$15:$S$23,2,FALSE)/Lookup!$R$2)*VLOOKUP($C82,Model!$A$2:$E$22,5,FALSE)*VLOOKUP($C82,Model!$A$2:$M$22,13,FALSE),(VLOOKUP($K82,Lookup!$R$4:$S$12,2,FALSE)/Lookup!$R$2)*VLOOKUP($C82,Model!$A$2:$E$22,5,FALSE)*VLOOKUP($C82,Model!$A$2:$M$22,13,FALSE))</f>
        <v>#NAME?</v>
      </c>
      <c r="AI82" s="508" t="e">
        <f>(VLOOKUP($L82,Lookup!$V$4:$W$12,2,FALSE)/Lookup!$V$2)*VLOOKUP($C82,Model!$A$2:$E$22,5,FALSE)*VLOOKUP($C82,Model!$A$2:$N$22,14,FALSE)</f>
        <v>#N/A</v>
      </c>
      <c r="AJ82" s="508" t="e">
        <f>(VLOOKUP($M82,Lookup!$X$4:$Y$10,2,FALSE)/Lookup!$X$2)*VLOOKUP($C82,Model!$A$2:$E$22,5,FALSE)*VLOOKUP($C82,Model!$A$2:$O$22,15,FALSE)</f>
        <v>#N/A</v>
      </c>
      <c r="AK82" s="508" t="e">
        <f>(VLOOKUP($N82,Lookup!$Z$4:$AA$13,2,FALSE)/Lookup!$Z$2)*VLOOKUP($C82,Model!$A$2:$E$22,5,FALSE)*VLOOKUP($C82,Model!$A$2:$P$22,16,FALSE)</f>
        <v>#N/A</v>
      </c>
      <c r="AL82" s="508" t="e">
        <f>(VLOOKUP($O82,Lookup!$AB$4:$AC$13,2,FALSE)/Lookup!$AB$2)*VLOOKUP($C82,Model!$A$2:$E$22,5,FALSE)*VLOOKUP($C82,Model!$A$2:$Q$22,17,FALSE)</f>
        <v>#N/A</v>
      </c>
      <c r="AM82" s="508" t="e">
        <f>(VLOOKUP($P82,Lookup!$T$4:$U$8,2,FALSE)/Lookup!$T$2)*VLOOKUP($C82,Model!$A$2:$E$22,5,FALSE)*VLOOKUP($C82,Model!$A$2:$R$22,18,FALSE)</f>
        <v>#N/A</v>
      </c>
      <c r="AN82" s="508" t="e">
        <f>(VLOOKUP($Q82,Lookup!$AD$4:$AE$13,2,FALSE)/Lookup!$AD$2)*VLOOKUP($C82,Model!$A$2:$E$22,5,FALSE)*VLOOKUP($C82,Model!$A$2:$S$22,19,FALSE)</f>
        <v>#N/A</v>
      </c>
      <c r="AO82" s="508" t="e">
        <f>(VLOOKUP($R82,Lookup!$AF$4:$AG$8,2,FALSE)/Lookup!$AF$2)*VLOOKUP($C82,Model!$A$2:$E$22,5,FALSE)*VLOOKUP($C82,Model!$A$2:$T$22,20,FALSE)</f>
        <v>#N/A</v>
      </c>
      <c r="AP82" s="508" t="e">
        <f>(VLOOKUP($S82,Lookup!$AH$4:$AI$9,2,FALSE)/Lookup!$AH$2)*VLOOKUP($C82,Model!$A$2:$E$22,5,FALSE)*VLOOKUP($C82,Model!$A$2:$U$22,21,FALSE)</f>
        <v>#N/A</v>
      </c>
      <c r="AQ82" s="508" t="e">
        <f>(VLOOKUP($T82,Lookup!$AJ$4:$AK$12,2,FALSE)/Lookup!$AJ$2)*VLOOKUP($C82,Model!$A$2:$E$22,5,FALSE)*VLOOKUP($C82,Model!$A$2:$V$22,22,FALSE)</f>
        <v>#N/A</v>
      </c>
    </row>
    <row r="83">
      <c r="A83" s="74"/>
      <c r="B83" s="74"/>
      <c r="C83" s="74"/>
      <c r="D83" s="74"/>
      <c r="E83" s="74"/>
      <c r="F83" s="74"/>
      <c r="G83" s="74"/>
      <c r="H83" s="74"/>
      <c r="I83" s="75"/>
      <c r="J83" s="74"/>
      <c r="K83" s="74"/>
      <c r="L83" s="74"/>
      <c r="M83" s="74"/>
      <c r="N83" s="74"/>
      <c r="O83" s="77"/>
      <c r="P83" s="74"/>
      <c r="Q83" s="74"/>
      <c r="R83" s="74"/>
      <c r="S83" s="74"/>
      <c r="T83" s="74"/>
      <c r="U83" s="508">
        <f t="shared" si="4"/>
        <v>0</v>
      </c>
      <c r="V83" s="513">
        <f t="shared" si="3"/>
        <v>0</v>
      </c>
      <c r="W83" s="511"/>
      <c r="X83" s="511"/>
      <c r="Y83" s="511"/>
      <c r="Z83" s="507" t="e">
        <f>VLOOKUP($C83,Model!$A$2:$D$22,2,FALSE)</f>
        <v>#N/A</v>
      </c>
      <c r="AA83" s="508" t="e">
        <f>(VLOOKUP($D83,Lookup!$C$4:$D$36,2,FALSE)/Lookup!$C$2)*VLOOKUP($C83,Model!$A$2:$E$22,5,FALSE)*VLOOKUP($C83,Model!$A$2:$G$22,7,FALSE)</f>
        <v>#N/A</v>
      </c>
      <c r="AB83" s="508" t="e">
        <f>(VLOOKUP($E83,Lookup!$F$4:$G$8,2,FALSE)/Lookup!$F$2)*VLOOKUP($C83,Model!$A$2:$E$22,5,FALSE)*VLOOKUP($C83,Model!$A$2:$H$22,8,FALSE)</f>
        <v>#N/A</v>
      </c>
      <c r="AC83" s="508" t="e">
        <f>(VLOOKUP($F83,Lookup!$H$4:$I$26,2,FALSE)/Lookup!$H$2)*VLOOKUP($C83,Model!$A$2:$E$22,5,FALSE)*VLOOKUP($C83,Model!$A$2:$I$22,9,FALSE)</f>
        <v>#N/A</v>
      </c>
      <c r="AD83" s="508" t="e">
        <f>(VLOOKUP($G83,Lookup!$J$4:$K$34,2,FALSE)/Lookup!$J$2)*VLOOKUP($C83,Model!$A$2:$E$22,5,FALSE)*VLOOKUP($C83,Model!$A$2:$J$22,10,FALSE)</f>
        <v>#N/A</v>
      </c>
      <c r="AE83" s="508" t="e">
        <f>(VLOOKUP($H83,Lookup!$L$4:$M$15,2,FALSE)/Lookup!$L$2)*VLOOKUP($C83,Model!$A$2:$E$22,5,FALSE)*VLOOKUP($C83,Model!$A$2:$K$22,11,FALSE)</f>
        <v>#N/A</v>
      </c>
      <c r="AF83" s="508" t="e">
        <f>_xlfn.SWITCH(VLOOKUP($C83,Model!$A$2:$F$22,6,FALSE),8,(VLOOKUP($I83,Lookup!$N$17:$O$24,2,FALSE)/Lookup!$L$2)*VLOOKUP($C83,Model!$A$2:$E$22,5,FALSE)*VLOOKUP($C83,Model!$A$2:$K$22,11,FALSE),(VLOOKUP($I83,Lookup!$N$4:$O$15,2,FALSE)/Lookup!$L$2)*VLOOKUP($C83,Model!$A$2:$E$22,5,FALSE)*VLOOKUP($C83,Model!$A$2:$K$22,11,FALSE))</f>
        <v>#NAME?</v>
      </c>
      <c r="AG83" s="508" t="e">
        <f>(VLOOKUP($J83,Lookup!$P$4:$Q$15,2,FALSE)/Lookup!$P$2)*VLOOKUP($C83,Model!$A$2:$E$22,5,FALSE)*VLOOKUP($C83,Model!$A$2:$L$22,12,FALSE)</f>
        <v>#N/A</v>
      </c>
      <c r="AH83" s="508" t="e">
        <f>_xlfn.SWITCH(VLOOKUP($C83,Model!$A$2:$F$22,6,FALSE),8,(VLOOKUP($K83,Lookup!$R$15:$S$23,2,FALSE)/Lookup!$R$2)*VLOOKUP($C83,Model!$A$2:$E$22,5,FALSE)*VLOOKUP($C83,Model!$A$2:$M$22,13,FALSE),(VLOOKUP($K83,Lookup!$R$4:$S$12,2,FALSE)/Lookup!$R$2)*VLOOKUP($C83,Model!$A$2:$E$22,5,FALSE)*VLOOKUP($C83,Model!$A$2:$M$22,13,FALSE))</f>
        <v>#NAME?</v>
      </c>
      <c r="AI83" s="508" t="e">
        <f>(VLOOKUP($L83,Lookup!$V$4:$W$12,2,FALSE)/Lookup!$V$2)*VLOOKUP($C83,Model!$A$2:$E$22,5,FALSE)*VLOOKUP($C83,Model!$A$2:$N$22,14,FALSE)</f>
        <v>#N/A</v>
      </c>
      <c r="AJ83" s="508" t="e">
        <f>(VLOOKUP($M83,Lookup!$X$4:$Y$10,2,FALSE)/Lookup!$X$2)*VLOOKUP($C83,Model!$A$2:$E$22,5,FALSE)*VLOOKUP($C83,Model!$A$2:$O$22,15,FALSE)</f>
        <v>#N/A</v>
      </c>
      <c r="AK83" s="508" t="e">
        <f>(VLOOKUP($N83,Lookup!$Z$4:$AA$13,2,FALSE)/Lookup!$Z$2)*VLOOKUP($C83,Model!$A$2:$E$22,5,FALSE)*VLOOKUP($C83,Model!$A$2:$P$22,16,FALSE)</f>
        <v>#N/A</v>
      </c>
      <c r="AL83" s="508" t="e">
        <f>(VLOOKUP($O83,Lookup!$AB$4:$AC$13,2,FALSE)/Lookup!$AB$2)*VLOOKUP($C83,Model!$A$2:$E$22,5,FALSE)*VLOOKUP($C83,Model!$A$2:$Q$22,17,FALSE)</f>
        <v>#N/A</v>
      </c>
      <c r="AM83" s="508" t="e">
        <f>(VLOOKUP($P83,Lookup!$T$4:$U$8,2,FALSE)/Lookup!$T$2)*VLOOKUP($C83,Model!$A$2:$E$22,5,FALSE)*VLOOKUP($C83,Model!$A$2:$R$22,18,FALSE)</f>
        <v>#N/A</v>
      </c>
      <c r="AN83" s="508" t="e">
        <f>(VLOOKUP($Q83,Lookup!$AD$4:$AE$13,2,FALSE)/Lookup!$AD$2)*VLOOKUP($C83,Model!$A$2:$E$22,5,FALSE)*VLOOKUP($C83,Model!$A$2:$S$22,19,FALSE)</f>
        <v>#N/A</v>
      </c>
      <c r="AO83" s="508" t="e">
        <f>(VLOOKUP($R83,Lookup!$AF$4:$AG$8,2,FALSE)/Lookup!$AF$2)*VLOOKUP($C83,Model!$A$2:$E$22,5,FALSE)*VLOOKUP($C83,Model!$A$2:$T$22,20,FALSE)</f>
        <v>#N/A</v>
      </c>
      <c r="AP83" s="508" t="e">
        <f>(VLOOKUP($S83,Lookup!$AH$4:$AI$9,2,FALSE)/Lookup!$AH$2)*VLOOKUP($C83,Model!$A$2:$E$22,5,FALSE)*VLOOKUP($C83,Model!$A$2:$U$22,21,FALSE)</f>
        <v>#N/A</v>
      </c>
      <c r="AQ83" s="508" t="e">
        <f>(VLOOKUP($T83,Lookup!$AJ$4:$AK$12,2,FALSE)/Lookup!$AJ$2)*VLOOKUP($C83,Model!$A$2:$E$22,5,FALSE)*VLOOKUP($C83,Model!$A$2:$V$22,22,FALSE)</f>
        <v>#N/A</v>
      </c>
    </row>
    <row r="84">
      <c r="A84" s="74"/>
      <c r="B84" s="74"/>
      <c r="C84" s="74"/>
      <c r="D84" s="74"/>
      <c r="E84" s="74"/>
      <c r="F84" s="74"/>
      <c r="G84" s="74"/>
      <c r="H84" s="74"/>
      <c r="I84" s="75"/>
      <c r="J84" s="74"/>
      <c r="K84" s="74"/>
      <c r="L84" s="74"/>
      <c r="M84" s="74"/>
      <c r="N84" s="74"/>
      <c r="O84" s="77"/>
      <c r="P84" s="74"/>
      <c r="Q84" s="74"/>
      <c r="R84" s="74"/>
      <c r="S84" s="74"/>
      <c r="T84" s="74"/>
      <c r="U84" s="508">
        <f t="shared" si="4"/>
        <v>0</v>
      </c>
      <c r="V84" s="513">
        <f t="shared" si="3"/>
        <v>0</v>
      </c>
      <c r="W84" s="511"/>
      <c r="X84" s="511"/>
      <c r="Y84" s="511"/>
      <c r="Z84" s="507" t="e">
        <f>VLOOKUP($C84,Model!$A$2:$D$22,2,FALSE)</f>
        <v>#N/A</v>
      </c>
      <c r="AA84" s="508" t="e">
        <f>(VLOOKUP($D84,Lookup!$C$4:$D$36,2,FALSE)/Lookup!$C$2)*VLOOKUP($C84,Model!$A$2:$E$22,5,FALSE)*VLOOKUP($C84,Model!$A$2:$G$22,7,FALSE)</f>
        <v>#N/A</v>
      </c>
      <c r="AB84" s="508" t="e">
        <f>(VLOOKUP($E84,Lookup!$F$4:$G$8,2,FALSE)/Lookup!$F$2)*VLOOKUP($C84,Model!$A$2:$E$22,5,FALSE)*VLOOKUP($C84,Model!$A$2:$H$22,8,FALSE)</f>
        <v>#N/A</v>
      </c>
      <c r="AC84" s="508" t="e">
        <f>(VLOOKUP($F84,Lookup!$H$4:$I$26,2,FALSE)/Lookup!$H$2)*VLOOKUP($C84,Model!$A$2:$E$22,5,FALSE)*VLOOKUP($C84,Model!$A$2:$I$22,9,FALSE)</f>
        <v>#N/A</v>
      </c>
      <c r="AD84" s="508" t="e">
        <f>(VLOOKUP($G84,Lookup!$J$4:$K$34,2,FALSE)/Lookup!$J$2)*VLOOKUP($C84,Model!$A$2:$E$22,5,FALSE)*VLOOKUP($C84,Model!$A$2:$J$22,10,FALSE)</f>
        <v>#N/A</v>
      </c>
      <c r="AE84" s="508" t="e">
        <f>(VLOOKUP($H84,Lookup!$L$4:$M$15,2,FALSE)/Lookup!$L$2)*VLOOKUP($C84,Model!$A$2:$E$22,5,FALSE)*VLOOKUP($C84,Model!$A$2:$K$22,11,FALSE)</f>
        <v>#N/A</v>
      </c>
      <c r="AF84" s="508" t="e">
        <f>_xlfn.SWITCH(VLOOKUP($C84,Model!$A$2:$F$22,6,FALSE),8,(VLOOKUP($I84,Lookup!$N$17:$O$24,2,FALSE)/Lookup!$L$2)*VLOOKUP($C84,Model!$A$2:$E$22,5,FALSE)*VLOOKUP($C84,Model!$A$2:$K$22,11,FALSE),(VLOOKUP($I84,Lookup!$N$4:$O$15,2,FALSE)/Lookup!$L$2)*VLOOKUP($C84,Model!$A$2:$E$22,5,FALSE)*VLOOKUP($C84,Model!$A$2:$K$22,11,FALSE))</f>
        <v>#NAME?</v>
      </c>
      <c r="AG84" s="508" t="e">
        <f>(VLOOKUP($J84,Lookup!$P$4:$Q$15,2,FALSE)/Lookup!$P$2)*VLOOKUP($C84,Model!$A$2:$E$22,5,FALSE)*VLOOKUP($C84,Model!$A$2:$L$22,12,FALSE)</f>
        <v>#N/A</v>
      </c>
      <c r="AH84" s="508" t="e">
        <f>_xlfn.SWITCH(VLOOKUP($C84,Model!$A$2:$F$22,6,FALSE),8,(VLOOKUP($K84,Lookup!$R$15:$S$23,2,FALSE)/Lookup!$R$2)*VLOOKUP($C84,Model!$A$2:$E$22,5,FALSE)*VLOOKUP($C84,Model!$A$2:$M$22,13,FALSE),(VLOOKUP($K84,Lookup!$R$4:$S$12,2,FALSE)/Lookup!$R$2)*VLOOKUP($C84,Model!$A$2:$E$22,5,FALSE)*VLOOKUP($C84,Model!$A$2:$M$22,13,FALSE))</f>
        <v>#NAME?</v>
      </c>
      <c r="AI84" s="508" t="e">
        <f>(VLOOKUP($L84,Lookup!$V$4:$W$12,2,FALSE)/Lookup!$V$2)*VLOOKUP($C84,Model!$A$2:$E$22,5,FALSE)*VLOOKUP($C84,Model!$A$2:$N$22,14,FALSE)</f>
        <v>#N/A</v>
      </c>
      <c r="AJ84" s="508" t="e">
        <f>(VLOOKUP($M84,Lookup!$X$4:$Y$10,2,FALSE)/Lookup!$X$2)*VLOOKUP($C84,Model!$A$2:$E$22,5,FALSE)*VLOOKUP($C84,Model!$A$2:$O$22,15,FALSE)</f>
        <v>#N/A</v>
      </c>
      <c r="AK84" s="508" t="e">
        <f>(VLOOKUP($N84,Lookup!$Z$4:$AA$13,2,FALSE)/Lookup!$Z$2)*VLOOKUP($C84,Model!$A$2:$E$22,5,FALSE)*VLOOKUP($C84,Model!$A$2:$P$22,16,FALSE)</f>
        <v>#N/A</v>
      </c>
      <c r="AL84" s="508" t="e">
        <f>(VLOOKUP($O84,Lookup!$AB$4:$AC$13,2,FALSE)/Lookup!$AB$2)*VLOOKUP($C84,Model!$A$2:$E$22,5,FALSE)*VLOOKUP($C84,Model!$A$2:$Q$22,17,FALSE)</f>
        <v>#N/A</v>
      </c>
      <c r="AM84" s="508" t="e">
        <f>(VLOOKUP($P84,Lookup!$T$4:$U$8,2,FALSE)/Lookup!$T$2)*VLOOKUP($C84,Model!$A$2:$E$22,5,FALSE)*VLOOKUP($C84,Model!$A$2:$R$22,18,FALSE)</f>
        <v>#N/A</v>
      </c>
      <c r="AN84" s="508" t="e">
        <f>(VLOOKUP($Q84,Lookup!$AD$4:$AE$13,2,FALSE)/Lookup!$AD$2)*VLOOKUP($C84,Model!$A$2:$E$22,5,FALSE)*VLOOKUP($C84,Model!$A$2:$S$22,19,FALSE)</f>
        <v>#N/A</v>
      </c>
      <c r="AO84" s="508" t="e">
        <f>(VLOOKUP($R84,Lookup!$AF$4:$AG$8,2,FALSE)/Lookup!$AF$2)*VLOOKUP($C84,Model!$A$2:$E$22,5,FALSE)*VLOOKUP($C84,Model!$A$2:$T$22,20,FALSE)</f>
        <v>#N/A</v>
      </c>
      <c r="AP84" s="508" t="e">
        <f>(VLOOKUP($S84,Lookup!$AH$4:$AI$9,2,FALSE)/Lookup!$AH$2)*VLOOKUP($C84,Model!$A$2:$E$22,5,FALSE)*VLOOKUP($C84,Model!$A$2:$U$22,21,FALSE)</f>
        <v>#N/A</v>
      </c>
      <c r="AQ84" s="508" t="e">
        <f>(VLOOKUP($T84,Lookup!$AJ$4:$AK$12,2,FALSE)/Lookup!$AJ$2)*VLOOKUP($C84,Model!$A$2:$E$22,5,FALSE)*VLOOKUP($C84,Model!$A$2:$V$22,22,FALSE)</f>
        <v>#N/A</v>
      </c>
    </row>
    <row r="85">
      <c r="A85" s="74"/>
      <c r="B85" s="74"/>
      <c r="C85" s="74"/>
      <c r="D85" s="74"/>
      <c r="E85" s="74"/>
      <c r="F85" s="74"/>
      <c r="G85" s="74"/>
      <c r="H85" s="74"/>
      <c r="I85" s="75"/>
      <c r="J85" s="74"/>
      <c r="K85" s="74"/>
      <c r="L85" s="74"/>
      <c r="M85" s="74"/>
      <c r="N85" s="74"/>
      <c r="O85" s="77"/>
      <c r="P85" s="74"/>
      <c r="Q85" s="74"/>
      <c r="R85" s="74"/>
      <c r="S85" s="74"/>
      <c r="T85" s="74"/>
      <c r="U85" s="508">
        <f t="shared" si="4"/>
        <v>0</v>
      </c>
      <c r="V85" s="513">
        <f t="shared" si="3"/>
        <v>0</v>
      </c>
      <c r="W85" s="511"/>
      <c r="X85" s="511"/>
      <c r="Y85" s="511"/>
      <c r="Z85" s="507" t="e">
        <f>VLOOKUP($C85,Model!$A$2:$D$22,2,FALSE)</f>
        <v>#N/A</v>
      </c>
      <c r="AA85" s="508" t="e">
        <f>(VLOOKUP($D85,Lookup!$C$4:$D$36,2,FALSE)/Lookup!$C$2)*VLOOKUP($C85,Model!$A$2:$E$22,5,FALSE)*VLOOKUP($C85,Model!$A$2:$G$22,7,FALSE)</f>
        <v>#N/A</v>
      </c>
      <c r="AB85" s="508" t="e">
        <f>(VLOOKUP($E85,Lookup!$F$4:$G$8,2,FALSE)/Lookup!$F$2)*VLOOKUP($C85,Model!$A$2:$E$22,5,FALSE)*VLOOKUP($C85,Model!$A$2:$H$22,8,FALSE)</f>
        <v>#N/A</v>
      </c>
      <c r="AC85" s="508" t="e">
        <f>(VLOOKUP($F85,Lookup!$H$4:$I$26,2,FALSE)/Lookup!$H$2)*VLOOKUP($C85,Model!$A$2:$E$22,5,FALSE)*VLOOKUP($C85,Model!$A$2:$I$22,9,FALSE)</f>
        <v>#N/A</v>
      </c>
      <c r="AD85" s="508" t="e">
        <f>(VLOOKUP($G85,Lookup!$J$4:$K$34,2,FALSE)/Lookup!$J$2)*VLOOKUP($C85,Model!$A$2:$E$22,5,FALSE)*VLOOKUP($C85,Model!$A$2:$J$22,10,FALSE)</f>
        <v>#N/A</v>
      </c>
      <c r="AE85" s="508" t="e">
        <f>(VLOOKUP($H85,Lookup!$L$4:$M$15,2,FALSE)/Lookup!$L$2)*VLOOKUP($C85,Model!$A$2:$E$22,5,FALSE)*VLOOKUP($C85,Model!$A$2:$K$22,11,FALSE)</f>
        <v>#N/A</v>
      </c>
      <c r="AF85" s="508" t="e">
        <f>_xlfn.SWITCH(VLOOKUP($C85,Model!$A$2:$F$22,6,FALSE),8,(VLOOKUP($I85,Lookup!$N$17:$O$24,2,FALSE)/Lookup!$L$2)*VLOOKUP($C85,Model!$A$2:$E$22,5,FALSE)*VLOOKUP($C85,Model!$A$2:$K$22,11,FALSE),(VLOOKUP($I85,Lookup!$N$4:$O$15,2,FALSE)/Lookup!$L$2)*VLOOKUP($C85,Model!$A$2:$E$22,5,FALSE)*VLOOKUP($C85,Model!$A$2:$K$22,11,FALSE))</f>
        <v>#NAME?</v>
      </c>
      <c r="AG85" s="508" t="e">
        <f>(VLOOKUP($J85,Lookup!$P$4:$Q$15,2,FALSE)/Lookup!$P$2)*VLOOKUP($C85,Model!$A$2:$E$22,5,FALSE)*VLOOKUP($C85,Model!$A$2:$L$22,12,FALSE)</f>
        <v>#N/A</v>
      </c>
      <c r="AH85" s="508" t="e">
        <f>_xlfn.SWITCH(VLOOKUP($C85,Model!$A$2:$F$22,6,FALSE),8,(VLOOKUP($K85,Lookup!$R$15:$S$23,2,FALSE)/Lookup!$R$2)*VLOOKUP($C85,Model!$A$2:$E$22,5,FALSE)*VLOOKUP($C85,Model!$A$2:$M$22,13,FALSE),(VLOOKUP($K85,Lookup!$R$4:$S$12,2,FALSE)/Lookup!$R$2)*VLOOKUP($C85,Model!$A$2:$E$22,5,FALSE)*VLOOKUP($C85,Model!$A$2:$M$22,13,FALSE))</f>
        <v>#NAME?</v>
      </c>
      <c r="AI85" s="508" t="e">
        <f>(VLOOKUP($L85,Lookup!$V$4:$W$12,2,FALSE)/Lookup!$V$2)*VLOOKUP($C85,Model!$A$2:$E$22,5,FALSE)*VLOOKUP($C85,Model!$A$2:$N$22,14,FALSE)</f>
        <v>#N/A</v>
      </c>
      <c r="AJ85" s="508" t="e">
        <f>(VLOOKUP($M85,Lookup!$X$4:$Y$10,2,FALSE)/Lookup!$X$2)*VLOOKUP($C85,Model!$A$2:$E$22,5,FALSE)*VLOOKUP($C85,Model!$A$2:$O$22,15,FALSE)</f>
        <v>#N/A</v>
      </c>
      <c r="AK85" s="508" t="e">
        <f>(VLOOKUP($N85,Lookup!$Z$4:$AA$13,2,FALSE)/Lookup!$Z$2)*VLOOKUP($C85,Model!$A$2:$E$22,5,FALSE)*VLOOKUP($C85,Model!$A$2:$P$22,16,FALSE)</f>
        <v>#N/A</v>
      </c>
      <c r="AL85" s="508" t="e">
        <f>(VLOOKUP($O85,Lookup!$AB$4:$AC$13,2,FALSE)/Lookup!$AB$2)*VLOOKUP($C85,Model!$A$2:$E$22,5,FALSE)*VLOOKUP($C85,Model!$A$2:$Q$22,17,FALSE)</f>
        <v>#N/A</v>
      </c>
      <c r="AM85" s="508" t="e">
        <f>(VLOOKUP($P85,Lookup!$T$4:$U$8,2,FALSE)/Lookup!$T$2)*VLOOKUP($C85,Model!$A$2:$E$22,5,FALSE)*VLOOKUP($C85,Model!$A$2:$R$22,18,FALSE)</f>
        <v>#N/A</v>
      </c>
      <c r="AN85" s="508" t="e">
        <f>(VLOOKUP($Q85,Lookup!$AD$4:$AE$13,2,FALSE)/Lookup!$AD$2)*VLOOKUP($C85,Model!$A$2:$E$22,5,FALSE)*VLOOKUP($C85,Model!$A$2:$S$22,19,FALSE)</f>
        <v>#N/A</v>
      </c>
      <c r="AO85" s="508" t="e">
        <f>(VLOOKUP($R85,Lookup!$AF$4:$AG$8,2,FALSE)/Lookup!$AF$2)*VLOOKUP($C85,Model!$A$2:$E$22,5,FALSE)*VLOOKUP($C85,Model!$A$2:$T$22,20,FALSE)</f>
        <v>#N/A</v>
      </c>
      <c r="AP85" s="508" t="e">
        <f>(VLOOKUP($S85,Lookup!$AH$4:$AI$9,2,FALSE)/Lookup!$AH$2)*VLOOKUP($C85,Model!$A$2:$E$22,5,FALSE)*VLOOKUP($C85,Model!$A$2:$U$22,21,FALSE)</f>
        <v>#N/A</v>
      </c>
      <c r="AQ85" s="508" t="e">
        <f>(VLOOKUP($T85,Lookup!$AJ$4:$AK$12,2,FALSE)/Lookup!$AJ$2)*VLOOKUP($C85,Model!$A$2:$E$22,5,FALSE)*VLOOKUP($C85,Model!$A$2:$V$22,22,FALSE)</f>
        <v>#N/A</v>
      </c>
    </row>
    <row r="86">
      <c r="A86" s="74"/>
      <c r="B86" s="74"/>
      <c r="C86" s="74"/>
      <c r="D86" s="74"/>
      <c r="E86" s="74"/>
      <c r="F86" s="74"/>
      <c r="G86" s="74"/>
      <c r="H86" s="74"/>
      <c r="I86" s="75"/>
      <c r="J86" s="74"/>
      <c r="K86" s="74"/>
      <c r="L86" s="74"/>
      <c r="M86" s="74"/>
      <c r="N86" s="74"/>
      <c r="O86" s="77"/>
      <c r="P86" s="74"/>
      <c r="Q86" s="74"/>
      <c r="R86" s="74"/>
      <c r="S86" s="74"/>
      <c r="T86" s="74"/>
      <c r="U86" s="508">
        <f t="shared" si="4"/>
        <v>0</v>
      </c>
      <c r="V86" s="513">
        <f t="shared" si="3"/>
        <v>0</v>
      </c>
      <c r="W86" s="511"/>
      <c r="X86" s="511"/>
      <c r="Y86" s="511"/>
      <c r="Z86" s="507" t="e">
        <f>VLOOKUP($C86,Model!$A$2:$D$22,2,FALSE)</f>
        <v>#N/A</v>
      </c>
      <c r="AA86" s="508" t="e">
        <f>(VLOOKUP($D86,Lookup!$C$4:$D$36,2,FALSE)/Lookup!$C$2)*VLOOKUP($C86,Model!$A$2:$E$22,5,FALSE)*VLOOKUP($C86,Model!$A$2:$G$22,7,FALSE)</f>
        <v>#N/A</v>
      </c>
      <c r="AB86" s="508" t="e">
        <f>(VLOOKUP($E86,Lookup!$F$4:$G$8,2,FALSE)/Lookup!$F$2)*VLOOKUP($C86,Model!$A$2:$E$22,5,FALSE)*VLOOKUP($C86,Model!$A$2:$H$22,8,FALSE)</f>
        <v>#N/A</v>
      </c>
      <c r="AC86" s="508" t="e">
        <f>(VLOOKUP($F86,Lookup!$H$4:$I$26,2,FALSE)/Lookup!$H$2)*VLOOKUP($C86,Model!$A$2:$E$22,5,FALSE)*VLOOKUP($C86,Model!$A$2:$I$22,9,FALSE)</f>
        <v>#N/A</v>
      </c>
      <c r="AD86" s="508" t="e">
        <f>(VLOOKUP($G86,Lookup!$J$4:$K$34,2,FALSE)/Lookup!$J$2)*VLOOKUP($C86,Model!$A$2:$E$22,5,FALSE)*VLOOKUP($C86,Model!$A$2:$J$22,10,FALSE)</f>
        <v>#N/A</v>
      </c>
      <c r="AE86" s="508" t="e">
        <f>(VLOOKUP($H86,Lookup!$L$4:$M$15,2,FALSE)/Lookup!$L$2)*VLOOKUP($C86,Model!$A$2:$E$22,5,FALSE)*VLOOKUP($C86,Model!$A$2:$K$22,11,FALSE)</f>
        <v>#N/A</v>
      </c>
      <c r="AF86" s="508" t="e">
        <f>_xlfn.SWITCH(VLOOKUP($C86,Model!$A$2:$F$22,6,FALSE),8,(VLOOKUP($I86,Lookup!$N$17:$O$24,2,FALSE)/Lookup!$L$2)*VLOOKUP($C86,Model!$A$2:$E$22,5,FALSE)*VLOOKUP($C86,Model!$A$2:$K$22,11,FALSE),(VLOOKUP($I86,Lookup!$N$4:$O$15,2,FALSE)/Lookup!$L$2)*VLOOKUP($C86,Model!$A$2:$E$22,5,FALSE)*VLOOKUP($C86,Model!$A$2:$K$22,11,FALSE))</f>
        <v>#NAME?</v>
      </c>
      <c r="AG86" s="508" t="e">
        <f>(VLOOKUP($J86,Lookup!$P$4:$Q$15,2,FALSE)/Lookup!$P$2)*VLOOKUP($C86,Model!$A$2:$E$22,5,FALSE)*VLOOKUP($C86,Model!$A$2:$L$22,12,FALSE)</f>
        <v>#N/A</v>
      </c>
      <c r="AH86" s="508" t="e">
        <f>_xlfn.SWITCH(VLOOKUP($C86,Model!$A$2:$F$22,6,FALSE),8,(VLOOKUP($K86,Lookup!$R$15:$S$23,2,FALSE)/Lookup!$R$2)*VLOOKUP($C86,Model!$A$2:$E$22,5,FALSE)*VLOOKUP($C86,Model!$A$2:$M$22,13,FALSE),(VLOOKUP($K86,Lookup!$R$4:$S$12,2,FALSE)/Lookup!$R$2)*VLOOKUP($C86,Model!$A$2:$E$22,5,FALSE)*VLOOKUP($C86,Model!$A$2:$M$22,13,FALSE))</f>
        <v>#NAME?</v>
      </c>
      <c r="AI86" s="508" t="e">
        <f>(VLOOKUP($L86,Lookup!$V$4:$W$12,2,FALSE)/Lookup!$V$2)*VLOOKUP($C86,Model!$A$2:$E$22,5,FALSE)*VLOOKUP($C86,Model!$A$2:$N$22,14,FALSE)</f>
        <v>#N/A</v>
      </c>
      <c r="AJ86" s="508" t="e">
        <f>(VLOOKUP($M86,Lookup!$X$4:$Y$10,2,FALSE)/Lookup!$X$2)*VLOOKUP($C86,Model!$A$2:$E$22,5,FALSE)*VLOOKUP($C86,Model!$A$2:$O$22,15,FALSE)</f>
        <v>#N/A</v>
      </c>
      <c r="AK86" s="508" t="e">
        <f>(VLOOKUP($N86,Lookup!$Z$4:$AA$13,2,FALSE)/Lookup!$Z$2)*VLOOKUP($C86,Model!$A$2:$E$22,5,FALSE)*VLOOKUP($C86,Model!$A$2:$P$22,16,FALSE)</f>
        <v>#N/A</v>
      </c>
      <c r="AL86" s="508" t="e">
        <f>(VLOOKUP($O86,Lookup!$AB$4:$AC$13,2,FALSE)/Lookup!$AB$2)*VLOOKUP($C86,Model!$A$2:$E$22,5,FALSE)*VLOOKUP($C86,Model!$A$2:$Q$22,17,FALSE)</f>
        <v>#N/A</v>
      </c>
      <c r="AM86" s="508" t="e">
        <f>(VLOOKUP($P86,Lookup!$T$4:$U$8,2,FALSE)/Lookup!$T$2)*VLOOKUP($C86,Model!$A$2:$E$22,5,FALSE)*VLOOKUP($C86,Model!$A$2:$R$22,18,FALSE)</f>
        <v>#N/A</v>
      </c>
      <c r="AN86" s="508" t="e">
        <f>(VLOOKUP($Q86,Lookup!$AD$4:$AE$13,2,FALSE)/Lookup!$AD$2)*VLOOKUP($C86,Model!$A$2:$E$22,5,FALSE)*VLOOKUP($C86,Model!$A$2:$S$22,19,FALSE)</f>
        <v>#N/A</v>
      </c>
      <c r="AO86" s="508" t="e">
        <f>(VLOOKUP($R86,Lookup!$AF$4:$AG$8,2,FALSE)/Lookup!$AF$2)*VLOOKUP($C86,Model!$A$2:$E$22,5,FALSE)*VLOOKUP($C86,Model!$A$2:$T$22,20,FALSE)</f>
        <v>#N/A</v>
      </c>
      <c r="AP86" s="508" t="e">
        <f>(VLOOKUP($S86,Lookup!$AH$4:$AI$9,2,FALSE)/Lookup!$AH$2)*VLOOKUP($C86,Model!$A$2:$E$22,5,FALSE)*VLOOKUP($C86,Model!$A$2:$U$22,21,FALSE)</f>
        <v>#N/A</v>
      </c>
      <c r="AQ86" s="508" t="e">
        <f>(VLOOKUP($T86,Lookup!$AJ$4:$AK$12,2,FALSE)/Lookup!$AJ$2)*VLOOKUP($C86,Model!$A$2:$E$22,5,FALSE)*VLOOKUP($C86,Model!$A$2:$V$22,22,FALSE)</f>
        <v>#N/A</v>
      </c>
    </row>
    <row r="87">
      <c r="A87" s="74"/>
      <c r="B87" s="74"/>
      <c r="C87" s="74"/>
      <c r="D87" s="74"/>
      <c r="E87" s="74"/>
      <c r="F87" s="74"/>
      <c r="G87" s="74"/>
      <c r="H87" s="74"/>
      <c r="I87" s="75"/>
      <c r="J87" s="74"/>
      <c r="K87" s="74"/>
      <c r="L87" s="74"/>
      <c r="M87" s="74"/>
      <c r="N87" s="74"/>
      <c r="O87" s="77"/>
      <c r="P87" s="74"/>
      <c r="Q87" s="74"/>
      <c r="R87" s="74"/>
      <c r="S87" s="74"/>
      <c r="T87" s="74"/>
      <c r="U87" s="508">
        <f t="shared" si="4"/>
        <v>0</v>
      </c>
      <c r="V87" s="513">
        <f t="shared" si="3"/>
        <v>0</v>
      </c>
      <c r="W87" s="511"/>
      <c r="X87" s="511"/>
      <c r="Y87" s="511"/>
      <c r="Z87" s="507" t="e">
        <f>VLOOKUP($C87,Model!$A$2:$D$22,2,FALSE)</f>
        <v>#N/A</v>
      </c>
      <c r="AA87" s="508" t="e">
        <f>(VLOOKUP($D87,Lookup!$C$4:$D$36,2,FALSE)/Lookup!$C$2)*VLOOKUP($C87,Model!$A$2:$E$22,5,FALSE)*VLOOKUP($C87,Model!$A$2:$G$22,7,FALSE)</f>
        <v>#N/A</v>
      </c>
      <c r="AB87" s="508" t="e">
        <f>(VLOOKUP($E87,Lookup!$F$4:$G$8,2,FALSE)/Lookup!$F$2)*VLOOKUP($C87,Model!$A$2:$E$22,5,FALSE)*VLOOKUP($C87,Model!$A$2:$H$22,8,FALSE)</f>
        <v>#N/A</v>
      </c>
      <c r="AC87" s="508" t="e">
        <f>(VLOOKUP($F87,Lookup!$H$4:$I$26,2,FALSE)/Lookup!$H$2)*VLOOKUP($C87,Model!$A$2:$E$22,5,FALSE)*VLOOKUP($C87,Model!$A$2:$I$22,9,FALSE)</f>
        <v>#N/A</v>
      </c>
      <c r="AD87" s="508" t="e">
        <f>(VLOOKUP($G87,Lookup!$J$4:$K$34,2,FALSE)/Lookup!$J$2)*VLOOKUP($C87,Model!$A$2:$E$22,5,FALSE)*VLOOKUP($C87,Model!$A$2:$J$22,10,FALSE)</f>
        <v>#N/A</v>
      </c>
      <c r="AE87" s="508" t="e">
        <f>(VLOOKUP($H87,Lookup!$L$4:$M$15,2,FALSE)/Lookup!$L$2)*VLOOKUP($C87,Model!$A$2:$E$22,5,FALSE)*VLOOKUP($C87,Model!$A$2:$K$22,11,FALSE)</f>
        <v>#N/A</v>
      </c>
      <c r="AF87" s="508" t="e">
        <f>_xlfn.SWITCH(VLOOKUP($C87,Model!$A$2:$F$22,6,FALSE),8,(VLOOKUP($I87,Lookup!$N$17:$O$24,2,FALSE)/Lookup!$L$2)*VLOOKUP($C87,Model!$A$2:$E$22,5,FALSE)*VLOOKUP($C87,Model!$A$2:$K$22,11,FALSE),(VLOOKUP($I87,Lookup!$N$4:$O$15,2,FALSE)/Lookup!$L$2)*VLOOKUP($C87,Model!$A$2:$E$22,5,FALSE)*VLOOKUP($C87,Model!$A$2:$K$22,11,FALSE))</f>
        <v>#NAME?</v>
      </c>
      <c r="AG87" s="508" t="e">
        <f>(VLOOKUP($J87,Lookup!$P$4:$Q$15,2,FALSE)/Lookup!$P$2)*VLOOKUP($C87,Model!$A$2:$E$22,5,FALSE)*VLOOKUP($C87,Model!$A$2:$L$22,12,FALSE)</f>
        <v>#N/A</v>
      </c>
      <c r="AH87" s="508" t="e">
        <f>_xlfn.SWITCH(VLOOKUP($C87,Model!$A$2:$F$22,6,FALSE),8,(VLOOKUP($K87,Lookup!$R$15:$S$23,2,FALSE)/Lookup!$R$2)*VLOOKUP($C87,Model!$A$2:$E$22,5,FALSE)*VLOOKUP($C87,Model!$A$2:$M$22,13,FALSE),(VLOOKUP($K87,Lookup!$R$4:$S$12,2,FALSE)/Lookup!$R$2)*VLOOKUP($C87,Model!$A$2:$E$22,5,FALSE)*VLOOKUP($C87,Model!$A$2:$M$22,13,FALSE))</f>
        <v>#NAME?</v>
      </c>
      <c r="AI87" s="508" t="e">
        <f>(VLOOKUP($L87,Lookup!$V$4:$W$12,2,FALSE)/Lookup!$V$2)*VLOOKUP($C87,Model!$A$2:$E$22,5,FALSE)*VLOOKUP($C87,Model!$A$2:$N$22,14,FALSE)</f>
        <v>#N/A</v>
      </c>
      <c r="AJ87" s="508" t="e">
        <f>(VLOOKUP($M87,Lookup!$X$4:$Y$10,2,FALSE)/Lookup!$X$2)*VLOOKUP($C87,Model!$A$2:$E$22,5,FALSE)*VLOOKUP($C87,Model!$A$2:$O$22,15,FALSE)</f>
        <v>#N/A</v>
      </c>
      <c r="AK87" s="508" t="e">
        <f>(VLOOKUP($N87,Lookup!$Z$4:$AA$13,2,FALSE)/Lookup!$Z$2)*VLOOKUP($C87,Model!$A$2:$E$22,5,FALSE)*VLOOKUP($C87,Model!$A$2:$P$22,16,FALSE)</f>
        <v>#N/A</v>
      </c>
      <c r="AL87" s="508" t="e">
        <f>(VLOOKUP($O87,Lookup!$AB$4:$AC$13,2,FALSE)/Lookup!$AB$2)*VLOOKUP($C87,Model!$A$2:$E$22,5,FALSE)*VLOOKUP($C87,Model!$A$2:$Q$22,17,FALSE)</f>
        <v>#N/A</v>
      </c>
      <c r="AM87" s="508" t="e">
        <f>(VLOOKUP($P87,Lookup!$T$4:$U$8,2,FALSE)/Lookup!$T$2)*VLOOKUP($C87,Model!$A$2:$E$22,5,FALSE)*VLOOKUP($C87,Model!$A$2:$R$22,18,FALSE)</f>
        <v>#N/A</v>
      </c>
      <c r="AN87" s="508" t="e">
        <f>(VLOOKUP($Q87,Lookup!$AD$4:$AE$13,2,FALSE)/Lookup!$AD$2)*VLOOKUP($C87,Model!$A$2:$E$22,5,FALSE)*VLOOKUP($C87,Model!$A$2:$S$22,19,FALSE)</f>
        <v>#N/A</v>
      </c>
      <c r="AO87" s="508" t="e">
        <f>(VLOOKUP($R87,Lookup!$AF$4:$AG$8,2,FALSE)/Lookup!$AF$2)*VLOOKUP($C87,Model!$A$2:$E$22,5,FALSE)*VLOOKUP($C87,Model!$A$2:$T$22,20,FALSE)</f>
        <v>#N/A</v>
      </c>
      <c r="AP87" s="508" t="e">
        <f>(VLOOKUP($S87,Lookup!$AH$4:$AI$9,2,FALSE)/Lookup!$AH$2)*VLOOKUP($C87,Model!$A$2:$E$22,5,FALSE)*VLOOKUP($C87,Model!$A$2:$U$22,21,FALSE)</f>
        <v>#N/A</v>
      </c>
      <c r="AQ87" s="508" t="e">
        <f>(VLOOKUP($T87,Lookup!$AJ$4:$AK$12,2,FALSE)/Lookup!$AJ$2)*VLOOKUP($C87,Model!$A$2:$E$22,5,FALSE)*VLOOKUP($C87,Model!$A$2:$V$22,22,FALSE)</f>
        <v>#N/A</v>
      </c>
    </row>
    <row r="88">
      <c r="A88" s="74"/>
      <c r="B88" s="74"/>
      <c r="C88" s="74"/>
      <c r="D88" s="74"/>
      <c r="E88" s="74"/>
      <c r="F88" s="74"/>
      <c r="G88" s="74"/>
      <c r="H88" s="74"/>
      <c r="I88" s="75"/>
      <c r="J88" s="74"/>
      <c r="K88" s="74"/>
      <c r="L88" s="74"/>
      <c r="M88" s="74"/>
      <c r="N88" s="74"/>
      <c r="O88" s="77"/>
      <c r="P88" s="74"/>
      <c r="Q88" s="74"/>
      <c r="R88" s="74"/>
      <c r="S88" s="74"/>
      <c r="T88" s="74"/>
      <c r="U88" s="508">
        <f t="shared" si="4"/>
        <v>0</v>
      </c>
      <c r="V88" s="513">
        <f t="shared" si="3"/>
        <v>0</v>
      </c>
      <c r="W88" s="511"/>
      <c r="X88" s="511"/>
      <c r="Y88" s="511"/>
      <c r="Z88" s="507" t="e">
        <f>VLOOKUP($C88,Model!$A$2:$D$22,2,FALSE)</f>
        <v>#N/A</v>
      </c>
      <c r="AA88" s="508" t="e">
        <f>(VLOOKUP($D88,Lookup!$C$4:$D$36,2,FALSE)/Lookup!$C$2)*VLOOKUP($C88,Model!$A$2:$E$22,5,FALSE)*VLOOKUP($C88,Model!$A$2:$G$22,7,FALSE)</f>
        <v>#N/A</v>
      </c>
      <c r="AB88" s="508" t="e">
        <f>(VLOOKUP($E88,Lookup!$F$4:$G$8,2,FALSE)/Lookup!$F$2)*VLOOKUP($C88,Model!$A$2:$E$22,5,FALSE)*VLOOKUP($C88,Model!$A$2:$H$22,8,FALSE)</f>
        <v>#N/A</v>
      </c>
      <c r="AC88" s="508" t="e">
        <f>(VLOOKUP($F88,Lookup!$H$4:$I$26,2,FALSE)/Lookup!$H$2)*VLOOKUP($C88,Model!$A$2:$E$22,5,FALSE)*VLOOKUP($C88,Model!$A$2:$I$22,9,FALSE)</f>
        <v>#N/A</v>
      </c>
      <c r="AD88" s="508" t="e">
        <f>(VLOOKUP($G88,Lookup!$J$4:$K$34,2,FALSE)/Lookup!$J$2)*VLOOKUP($C88,Model!$A$2:$E$22,5,FALSE)*VLOOKUP($C88,Model!$A$2:$J$22,10,FALSE)</f>
        <v>#N/A</v>
      </c>
      <c r="AE88" s="508" t="e">
        <f>(VLOOKUP($H88,Lookup!$L$4:$M$15,2,FALSE)/Lookup!$L$2)*VLOOKUP($C88,Model!$A$2:$E$22,5,FALSE)*VLOOKUP($C88,Model!$A$2:$K$22,11,FALSE)</f>
        <v>#N/A</v>
      </c>
      <c r="AF88" s="508" t="e">
        <f>_xlfn.SWITCH(VLOOKUP($C88,Model!$A$2:$F$22,6,FALSE),8,(VLOOKUP($I88,Lookup!$N$17:$O$24,2,FALSE)/Lookup!$L$2)*VLOOKUP($C88,Model!$A$2:$E$22,5,FALSE)*VLOOKUP($C88,Model!$A$2:$K$22,11,FALSE),(VLOOKUP($I88,Lookup!$N$4:$O$15,2,FALSE)/Lookup!$L$2)*VLOOKUP($C88,Model!$A$2:$E$22,5,FALSE)*VLOOKUP($C88,Model!$A$2:$K$22,11,FALSE))</f>
        <v>#NAME?</v>
      </c>
      <c r="AG88" s="508" t="e">
        <f>(VLOOKUP($J88,Lookup!$P$4:$Q$15,2,FALSE)/Lookup!$P$2)*VLOOKUP($C88,Model!$A$2:$E$22,5,FALSE)*VLOOKUP($C88,Model!$A$2:$L$22,12,FALSE)</f>
        <v>#N/A</v>
      </c>
      <c r="AH88" s="508" t="e">
        <f>_xlfn.SWITCH(VLOOKUP($C88,Model!$A$2:$F$22,6,FALSE),8,(VLOOKUP($K88,Lookup!$R$15:$S$23,2,FALSE)/Lookup!$R$2)*VLOOKUP($C88,Model!$A$2:$E$22,5,FALSE)*VLOOKUP($C88,Model!$A$2:$M$22,13,FALSE),(VLOOKUP($K88,Lookup!$R$4:$S$12,2,FALSE)/Lookup!$R$2)*VLOOKUP($C88,Model!$A$2:$E$22,5,FALSE)*VLOOKUP($C88,Model!$A$2:$M$22,13,FALSE))</f>
        <v>#NAME?</v>
      </c>
      <c r="AI88" s="508" t="e">
        <f>(VLOOKUP($L88,Lookup!$V$4:$W$12,2,FALSE)/Lookup!$V$2)*VLOOKUP($C88,Model!$A$2:$E$22,5,FALSE)*VLOOKUP($C88,Model!$A$2:$N$22,14,FALSE)</f>
        <v>#N/A</v>
      </c>
      <c r="AJ88" s="508" t="e">
        <f>(VLOOKUP($M88,Lookup!$X$4:$Y$10,2,FALSE)/Lookup!$X$2)*VLOOKUP($C88,Model!$A$2:$E$22,5,FALSE)*VLOOKUP($C88,Model!$A$2:$O$22,15,FALSE)</f>
        <v>#N/A</v>
      </c>
      <c r="AK88" s="508" t="e">
        <f>(VLOOKUP($N88,Lookup!$Z$4:$AA$13,2,FALSE)/Lookup!$Z$2)*VLOOKUP($C88,Model!$A$2:$E$22,5,FALSE)*VLOOKUP($C88,Model!$A$2:$P$22,16,FALSE)</f>
        <v>#N/A</v>
      </c>
      <c r="AL88" s="508" t="e">
        <f>(VLOOKUP($O88,Lookup!$AB$4:$AC$13,2,FALSE)/Lookup!$AB$2)*VLOOKUP($C88,Model!$A$2:$E$22,5,FALSE)*VLOOKUP($C88,Model!$A$2:$Q$22,17,FALSE)</f>
        <v>#N/A</v>
      </c>
      <c r="AM88" s="508" t="e">
        <f>(VLOOKUP($P88,Lookup!$T$4:$U$8,2,FALSE)/Lookup!$T$2)*VLOOKUP($C88,Model!$A$2:$E$22,5,FALSE)*VLOOKUP($C88,Model!$A$2:$R$22,18,FALSE)</f>
        <v>#N/A</v>
      </c>
      <c r="AN88" s="508" t="e">
        <f>(VLOOKUP($Q88,Lookup!$AD$4:$AE$13,2,FALSE)/Lookup!$AD$2)*VLOOKUP($C88,Model!$A$2:$E$22,5,FALSE)*VLOOKUP($C88,Model!$A$2:$S$22,19,FALSE)</f>
        <v>#N/A</v>
      </c>
      <c r="AO88" s="508" t="e">
        <f>(VLOOKUP($R88,Lookup!$AF$4:$AG$8,2,FALSE)/Lookup!$AF$2)*VLOOKUP($C88,Model!$A$2:$E$22,5,FALSE)*VLOOKUP($C88,Model!$A$2:$T$22,20,FALSE)</f>
        <v>#N/A</v>
      </c>
      <c r="AP88" s="508" t="e">
        <f>(VLOOKUP($S88,Lookup!$AH$4:$AI$9,2,FALSE)/Lookup!$AH$2)*VLOOKUP($C88,Model!$A$2:$E$22,5,FALSE)*VLOOKUP($C88,Model!$A$2:$U$22,21,FALSE)</f>
        <v>#N/A</v>
      </c>
      <c r="AQ88" s="508" t="e">
        <f>(VLOOKUP($T88,Lookup!$AJ$4:$AK$12,2,FALSE)/Lookup!$AJ$2)*VLOOKUP($C88,Model!$A$2:$E$22,5,FALSE)*VLOOKUP($C88,Model!$A$2:$V$22,22,FALSE)</f>
        <v>#N/A</v>
      </c>
    </row>
    <row r="89">
      <c r="A89" s="74"/>
      <c r="B89" s="74"/>
      <c r="C89" s="74"/>
      <c r="D89" s="74"/>
      <c r="E89" s="74"/>
      <c r="F89" s="74"/>
      <c r="G89" s="74"/>
      <c r="H89" s="74"/>
      <c r="I89" s="75"/>
      <c r="J89" s="74"/>
      <c r="K89" s="74"/>
      <c r="L89" s="74"/>
      <c r="M89" s="74"/>
      <c r="N89" s="74"/>
      <c r="O89" s="77"/>
      <c r="P89" s="74"/>
      <c r="Q89" s="74"/>
      <c r="R89" s="74"/>
      <c r="S89" s="74"/>
      <c r="T89" s="74"/>
      <c r="U89" s="508">
        <f t="shared" si="4"/>
        <v>0</v>
      </c>
      <c r="V89" s="513">
        <f t="shared" si="3"/>
        <v>0</v>
      </c>
      <c r="W89" s="511"/>
      <c r="X89" s="511"/>
      <c r="Y89" s="511"/>
      <c r="Z89" s="507" t="e">
        <f>VLOOKUP($C89,Model!$A$2:$D$22,2,FALSE)</f>
        <v>#N/A</v>
      </c>
      <c r="AA89" s="508" t="e">
        <f>(VLOOKUP($D89,Lookup!$C$4:$D$36,2,FALSE)/Lookup!$C$2)*VLOOKUP($C89,Model!$A$2:$E$22,5,FALSE)*VLOOKUP($C89,Model!$A$2:$G$22,7,FALSE)</f>
        <v>#N/A</v>
      </c>
      <c r="AB89" s="508" t="e">
        <f>(VLOOKUP($E89,Lookup!$F$4:$G$8,2,FALSE)/Lookup!$F$2)*VLOOKUP($C89,Model!$A$2:$E$22,5,FALSE)*VLOOKUP($C89,Model!$A$2:$H$22,8,FALSE)</f>
        <v>#N/A</v>
      </c>
      <c r="AC89" s="508" t="e">
        <f>(VLOOKUP($F89,Lookup!$H$4:$I$26,2,FALSE)/Lookup!$H$2)*VLOOKUP($C89,Model!$A$2:$E$22,5,FALSE)*VLOOKUP($C89,Model!$A$2:$I$22,9,FALSE)</f>
        <v>#N/A</v>
      </c>
      <c r="AD89" s="508" t="e">
        <f>(VLOOKUP($G89,Lookup!$J$4:$K$34,2,FALSE)/Lookup!$J$2)*VLOOKUP($C89,Model!$A$2:$E$22,5,FALSE)*VLOOKUP($C89,Model!$A$2:$J$22,10,FALSE)</f>
        <v>#N/A</v>
      </c>
      <c r="AE89" s="508" t="e">
        <f>(VLOOKUP($H89,Lookup!$L$4:$M$15,2,FALSE)/Lookup!$L$2)*VLOOKUP($C89,Model!$A$2:$E$22,5,FALSE)*VLOOKUP($C89,Model!$A$2:$K$22,11,FALSE)</f>
        <v>#N/A</v>
      </c>
      <c r="AF89" s="508" t="e">
        <f>_xlfn.SWITCH(VLOOKUP($C89,Model!$A$2:$F$22,6,FALSE),8,(VLOOKUP($I89,Lookup!$N$17:$O$24,2,FALSE)/Lookup!$L$2)*VLOOKUP($C89,Model!$A$2:$E$22,5,FALSE)*VLOOKUP($C89,Model!$A$2:$K$22,11,FALSE),(VLOOKUP($I89,Lookup!$N$4:$O$15,2,FALSE)/Lookup!$L$2)*VLOOKUP($C89,Model!$A$2:$E$22,5,FALSE)*VLOOKUP($C89,Model!$A$2:$K$22,11,FALSE))</f>
        <v>#NAME?</v>
      </c>
      <c r="AG89" s="508" t="e">
        <f>(VLOOKUP($J89,Lookup!$P$4:$Q$15,2,FALSE)/Lookup!$P$2)*VLOOKUP($C89,Model!$A$2:$E$22,5,FALSE)*VLOOKUP($C89,Model!$A$2:$L$22,12,FALSE)</f>
        <v>#N/A</v>
      </c>
      <c r="AH89" s="508" t="e">
        <f>_xlfn.SWITCH(VLOOKUP($C89,Model!$A$2:$F$22,6,FALSE),8,(VLOOKUP($K89,Lookup!$R$15:$S$23,2,FALSE)/Lookup!$R$2)*VLOOKUP($C89,Model!$A$2:$E$22,5,FALSE)*VLOOKUP($C89,Model!$A$2:$M$22,13,FALSE),(VLOOKUP($K89,Lookup!$R$4:$S$12,2,FALSE)/Lookup!$R$2)*VLOOKUP($C89,Model!$A$2:$E$22,5,FALSE)*VLOOKUP($C89,Model!$A$2:$M$22,13,FALSE))</f>
        <v>#NAME?</v>
      </c>
      <c r="AI89" s="508" t="e">
        <f>(VLOOKUP($L89,Lookup!$V$4:$W$12,2,FALSE)/Lookup!$V$2)*VLOOKUP($C89,Model!$A$2:$E$22,5,FALSE)*VLOOKUP($C89,Model!$A$2:$N$22,14,FALSE)</f>
        <v>#N/A</v>
      </c>
      <c r="AJ89" s="508" t="e">
        <f>(VLOOKUP($M89,Lookup!$X$4:$Y$10,2,FALSE)/Lookup!$X$2)*VLOOKUP($C89,Model!$A$2:$E$22,5,FALSE)*VLOOKUP($C89,Model!$A$2:$O$22,15,FALSE)</f>
        <v>#N/A</v>
      </c>
      <c r="AK89" s="508" t="e">
        <f>(VLOOKUP($N89,Lookup!$Z$4:$AA$13,2,FALSE)/Lookup!$Z$2)*VLOOKUP($C89,Model!$A$2:$E$22,5,FALSE)*VLOOKUP($C89,Model!$A$2:$P$22,16,FALSE)</f>
        <v>#N/A</v>
      </c>
      <c r="AL89" s="508" t="e">
        <f>(VLOOKUP($O89,Lookup!$AB$4:$AC$13,2,FALSE)/Lookup!$AB$2)*VLOOKUP($C89,Model!$A$2:$E$22,5,FALSE)*VLOOKUP($C89,Model!$A$2:$Q$22,17,FALSE)</f>
        <v>#N/A</v>
      </c>
      <c r="AM89" s="508" t="e">
        <f>(VLOOKUP($P89,Lookup!$T$4:$U$8,2,FALSE)/Lookup!$T$2)*VLOOKUP($C89,Model!$A$2:$E$22,5,FALSE)*VLOOKUP($C89,Model!$A$2:$R$22,18,FALSE)</f>
        <v>#N/A</v>
      </c>
      <c r="AN89" s="508" t="e">
        <f>(VLOOKUP($Q89,Lookup!$AD$4:$AE$13,2,FALSE)/Lookup!$AD$2)*VLOOKUP($C89,Model!$A$2:$E$22,5,FALSE)*VLOOKUP($C89,Model!$A$2:$S$22,19,FALSE)</f>
        <v>#N/A</v>
      </c>
      <c r="AO89" s="508" t="e">
        <f>(VLOOKUP($R89,Lookup!$AF$4:$AG$8,2,FALSE)/Lookup!$AF$2)*VLOOKUP($C89,Model!$A$2:$E$22,5,FALSE)*VLOOKUP($C89,Model!$A$2:$T$22,20,FALSE)</f>
        <v>#N/A</v>
      </c>
      <c r="AP89" s="508" t="e">
        <f>(VLOOKUP($S89,Lookup!$AH$4:$AI$9,2,FALSE)/Lookup!$AH$2)*VLOOKUP($C89,Model!$A$2:$E$22,5,FALSE)*VLOOKUP($C89,Model!$A$2:$U$22,21,FALSE)</f>
        <v>#N/A</v>
      </c>
      <c r="AQ89" s="508" t="e">
        <f>(VLOOKUP($T89,Lookup!$AJ$4:$AK$12,2,FALSE)/Lookup!$AJ$2)*VLOOKUP($C89,Model!$A$2:$E$22,5,FALSE)*VLOOKUP($C89,Model!$A$2:$V$22,22,FALSE)</f>
        <v>#N/A</v>
      </c>
    </row>
    <row r="90">
      <c r="A90" s="74"/>
      <c r="B90" s="74"/>
      <c r="C90" s="74"/>
      <c r="D90" s="74"/>
      <c r="E90" s="74"/>
      <c r="F90" s="74"/>
      <c r="G90" s="74"/>
      <c r="H90" s="74"/>
      <c r="I90" s="75"/>
      <c r="J90" s="74"/>
      <c r="K90" s="74"/>
      <c r="L90" s="74"/>
      <c r="M90" s="74"/>
      <c r="N90" s="74"/>
      <c r="O90" s="77"/>
      <c r="P90" s="74"/>
      <c r="Q90" s="74"/>
      <c r="R90" s="74"/>
      <c r="S90" s="74"/>
      <c r="T90" s="74"/>
      <c r="U90" s="508">
        <f t="shared" si="4"/>
        <v>0</v>
      </c>
      <c r="V90" s="513">
        <f t="shared" si="3"/>
        <v>0</v>
      </c>
      <c r="W90" s="511"/>
      <c r="X90" s="511"/>
      <c r="Y90" s="511"/>
      <c r="Z90" s="507" t="e">
        <f>VLOOKUP($C90,Model!$A$2:$D$22,2,FALSE)</f>
        <v>#N/A</v>
      </c>
      <c r="AA90" s="508" t="e">
        <f>(VLOOKUP($D90,Lookup!$C$4:$D$36,2,FALSE)/Lookup!$C$2)*VLOOKUP($C90,Model!$A$2:$E$22,5,FALSE)*VLOOKUP($C90,Model!$A$2:$G$22,7,FALSE)</f>
        <v>#N/A</v>
      </c>
      <c r="AB90" s="508" t="e">
        <f>(VLOOKUP($E90,Lookup!$F$4:$G$8,2,FALSE)/Lookup!$F$2)*VLOOKUP($C90,Model!$A$2:$E$22,5,FALSE)*VLOOKUP($C90,Model!$A$2:$H$22,8,FALSE)</f>
        <v>#N/A</v>
      </c>
      <c r="AC90" s="508" t="e">
        <f>(VLOOKUP($F90,Lookup!$H$4:$I$26,2,FALSE)/Lookup!$H$2)*VLOOKUP($C90,Model!$A$2:$E$22,5,FALSE)*VLOOKUP($C90,Model!$A$2:$I$22,9,FALSE)</f>
        <v>#N/A</v>
      </c>
      <c r="AD90" s="508" t="e">
        <f>(VLOOKUP($G90,Lookup!$J$4:$K$34,2,FALSE)/Lookup!$J$2)*VLOOKUP($C90,Model!$A$2:$E$22,5,FALSE)*VLOOKUP($C90,Model!$A$2:$J$22,10,FALSE)</f>
        <v>#N/A</v>
      </c>
      <c r="AE90" s="508" t="e">
        <f>(VLOOKUP($H90,Lookup!$L$4:$M$15,2,FALSE)/Lookup!$L$2)*VLOOKUP($C90,Model!$A$2:$E$22,5,FALSE)*VLOOKUP($C90,Model!$A$2:$K$22,11,FALSE)</f>
        <v>#N/A</v>
      </c>
      <c r="AF90" s="508" t="e">
        <f>_xlfn.SWITCH(VLOOKUP($C90,Model!$A$2:$F$22,6,FALSE),8,(VLOOKUP($I90,Lookup!$N$17:$O$24,2,FALSE)/Lookup!$L$2)*VLOOKUP($C90,Model!$A$2:$E$22,5,FALSE)*VLOOKUP($C90,Model!$A$2:$K$22,11,FALSE),(VLOOKUP($I90,Lookup!$N$4:$O$15,2,FALSE)/Lookup!$L$2)*VLOOKUP($C90,Model!$A$2:$E$22,5,FALSE)*VLOOKUP($C90,Model!$A$2:$K$22,11,FALSE))</f>
        <v>#NAME?</v>
      </c>
      <c r="AG90" s="508" t="e">
        <f>(VLOOKUP($J90,Lookup!$P$4:$Q$15,2,FALSE)/Lookup!$P$2)*VLOOKUP($C90,Model!$A$2:$E$22,5,FALSE)*VLOOKUP($C90,Model!$A$2:$L$22,12,FALSE)</f>
        <v>#N/A</v>
      </c>
      <c r="AH90" s="508" t="e">
        <f>_xlfn.SWITCH(VLOOKUP($C90,Model!$A$2:$F$22,6,FALSE),8,(VLOOKUP($K90,Lookup!$R$15:$S$23,2,FALSE)/Lookup!$R$2)*VLOOKUP($C90,Model!$A$2:$E$22,5,FALSE)*VLOOKUP($C90,Model!$A$2:$M$22,13,FALSE),(VLOOKUP($K90,Lookup!$R$4:$S$12,2,FALSE)/Lookup!$R$2)*VLOOKUP($C90,Model!$A$2:$E$22,5,FALSE)*VLOOKUP($C90,Model!$A$2:$M$22,13,FALSE))</f>
        <v>#NAME?</v>
      </c>
      <c r="AI90" s="508" t="e">
        <f>(VLOOKUP($L90,Lookup!$V$4:$W$12,2,FALSE)/Lookup!$V$2)*VLOOKUP($C90,Model!$A$2:$E$22,5,FALSE)*VLOOKUP($C90,Model!$A$2:$N$22,14,FALSE)</f>
        <v>#N/A</v>
      </c>
      <c r="AJ90" s="508" t="e">
        <f>(VLOOKUP($M90,Lookup!$X$4:$Y$10,2,FALSE)/Lookup!$X$2)*VLOOKUP($C90,Model!$A$2:$E$22,5,FALSE)*VLOOKUP($C90,Model!$A$2:$O$22,15,FALSE)</f>
        <v>#N/A</v>
      </c>
      <c r="AK90" s="508" t="e">
        <f>(VLOOKUP($N90,Lookup!$Z$4:$AA$13,2,FALSE)/Lookup!$Z$2)*VLOOKUP($C90,Model!$A$2:$E$22,5,FALSE)*VLOOKUP($C90,Model!$A$2:$P$22,16,FALSE)</f>
        <v>#N/A</v>
      </c>
      <c r="AL90" s="508" t="e">
        <f>(VLOOKUP($O90,Lookup!$AB$4:$AC$13,2,FALSE)/Lookup!$AB$2)*VLOOKUP($C90,Model!$A$2:$E$22,5,FALSE)*VLOOKUP($C90,Model!$A$2:$Q$22,17,FALSE)</f>
        <v>#N/A</v>
      </c>
      <c r="AM90" s="508" t="e">
        <f>(VLOOKUP($P90,Lookup!$T$4:$U$8,2,FALSE)/Lookup!$T$2)*VLOOKUP($C90,Model!$A$2:$E$22,5,FALSE)*VLOOKUP($C90,Model!$A$2:$R$22,18,FALSE)</f>
        <v>#N/A</v>
      </c>
      <c r="AN90" s="508" t="e">
        <f>(VLOOKUP($Q90,Lookup!$AD$4:$AE$13,2,FALSE)/Lookup!$AD$2)*VLOOKUP($C90,Model!$A$2:$E$22,5,FALSE)*VLOOKUP($C90,Model!$A$2:$S$22,19,FALSE)</f>
        <v>#N/A</v>
      </c>
      <c r="AO90" s="508" t="e">
        <f>(VLOOKUP($R90,Lookup!$AF$4:$AG$8,2,FALSE)/Lookup!$AF$2)*VLOOKUP($C90,Model!$A$2:$E$22,5,FALSE)*VLOOKUP($C90,Model!$A$2:$T$22,20,FALSE)</f>
        <v>#N/A</v>
      </c>
      <c r="AP90" s="508" t="e">
        <f>(VLOOKUP($S90,Lookup!$AH$4:$AI$9,2,FALSE)/Lookup!$AH$2)*VLOOKUP($C90,Model!$A$2:$E$22,5,FALSE)*VLOOKUP($C90,Model!$A$2:$U$22,21,FALSE)</f>
        <v>#N/A</v>
      </c>
      <c r="AQ90" s="508" t="e">
        <f>(VLOOKUP($T90,Lookup!$AJ$4:$AK$12,2,FALSE)/Lookup!$AJ$2)*VLOOKUP($C90,Model!$A$2:$E$22,5,FALSE)*VLOOKUP($C90,Model!$A$2:$V$22,22,FALSE)</f>
        <v>#N/A</v>
      </c>
    </row>
    <row r="91">
      <c r="A91" s="74"/>
      <c r="B91" s="74"/>
      <c r="C91" s="74"/>
      <c r="D91" s="74"/>
      <c r="E91" s="74"/>
      <c r="F91" s="74"/>
      <c r="G91" s="74"/>
      <c r="H91" s="74"/>
      <c r="I91" s="75"/>
      <c r="J91" s="74"/>
      <c r="K91" s="74"/>
      <c r="L91" s="74"/>
      <c r="M91" s="74"/>
      <c r="N91" s="74"/>
      <c r="O91" s="77"/>
      <c r="P91" s="74"/>
      <c r="Q91" s="74"/>
      <c r="R91" s="74"/>
      <c r="S91" s="74"/>
      <c r="T91" s="74"/>
      <c r="U91" s="508">
        <f t="shared" si="4"/>
        <v>0</v>
      </c>
      <c r="V91" s="513">
        <f t="shared" si="3"/>
        <v>0</v>
      </c>
      <c r="W91" s="511"/>
      <c r="X91" s="511"/>
      <c r="Y91" s="511"/>
      <c r="Z91" s="507" t="e">
        <f>VLOOKUP($C91,Model!$A$2:$D$22,2,FALSE)</f>
        <v>#N/A</v>
      </c>
      <c r="AA91" s="508" t="e">
        <f>(VLOOKUP($D91,Lookup!$C$4:$D$36,2,FALSE)/Lookup!$C$2)*VLOOKUP($C91,Model!$A$2:$E$22,5,FALSE)*VLOOKUP($C91,Model!$A$2:$G$22,7,FALSE)</f>
        <v>#N/A</v>
      </c>
      <c r="AB91" s="508" t="e">
        <f>(VLOOKUP($E91,Lookup!$F$4:$G$8,2,FALSE)/Lookup!$F$2)*VLOOKUP($C91,Model!$A$2:$E$22,5,FALSE)*VLOOKUP($C91,Model!$A$2:$H$22,8,FALSE)</f>
        <v>#N/A</v>
      </c>
      <c r="AC91" s="508" t="e">
        <f>(VLOOKUP($F91,Lookup!$H$4:$I$26,2,FALSE)/Lookup!$H$2)*VLOOKUP($C91,Model!$A$2:$E$22,5,FALSE)*VLOOKUP($C91,Model!$A$2:$I$22,9,FALSE)</f>
        <v>#N/A</v>
      </c>
      <c r="AD91" s="508" t="e">
        <f>(VLOOKUP($G91,Lookup!$J$4:$K$34,2,FALSE)/Lookup!$J$2)*VLOOKUP($C91,Model!$A$2:$E$22,5,FALSE)*VLOOKUP($C91,Model!$A$2:$J$22,10,FALSE)</f>
        <v>#N/A</v>
      </c>
      <c r="AE91" s="508" t="e">
        <f>(VLOOKUP($H91,Lookup!$L$4:$M$15,2,FALSE)/Lookup!$L$2)*VLOOKUP($C91,Model!$A$2:$E$22,5,FALSE)*VLOOKUP($C91,Model!$A$2:$K$22,11,FALSE)</f>
        <v>#N/A</v>
      </c>
      <c r="AF91" s="508" t="e">
        <f>_xlfn.SWITCH(VLOOKUP($C91,Model!$A$2:$F$22,6,FALSE),8,(VLOOKUP($I91,Lookup!$N$17:$O$24,2,FALSE)/Lookup!$L$2)*VLOOKUP($C91,Model!$A$2:$E$22,5,FALSE)*VLOOKUP($C91,Model!$A$2:$K$22,11,FALSE),(VLOOKUP($I91,Lookup!$N$4:$O$15,2,FALSE)/Lookup!$L$2)*VLOOKUP($C91,Model!$A$2:$E$22,5,FALSE)*VLOOKUP($C91,Model!$A$2:$K$22,11,FALSE))</f>
        <v>#NAME?</v>
      </c>
      <c r="AG91" s="508" t="e">
        <f>(VLOOKUP($J91,Lookup!$P$4:$Q$15,2,FALSE)/Lookup!$P$2)*VLOOKUP($C91,Model!$A$2:$E$22,5,FALSE)*VLOOKUP($C91,Model!$A$2:$L$22,12,FALSE)</f>
        <v>#N/A</v>
      </c>
      <c r="AH91" s="508" t="e">
        <f>_xlfn.SWITCH(VLOOKUP($C91,Model!$A$2:$F$22,6,FALSE),8,(VLOOKUP($K91,Lookup!$R$15:$S$23,2,FALSE)/Lookup!$R$2)*VLOOKUP($C91,Model!$A$2:$E$22,5,FALSE)*VLOOKUP($C91,Model!$A$2:$M$22,13,FALSE),(VLOOKUP($K91,Lookup!$R$4:$S$12,2,FALSE)/Lookup!$R$2)*VLOOKUP($C91,Model!$A$2:$E$22,5,FALSE)*VLOOKUP($C91,Model!$A$2:$M$22,13,FALSE))</f>
        <v>#NAME?</v>
      </c>
      <c r="AI91" s="508" t="e">
        <f>(VLOOKUP($L91,Lookup!$V$4:$W$12,2,FALSE)/Lookup!$V$2)*VLOOKUP($C91,Model!$A$2:$E$22,5,FALSE)*VLOOKUP($C91,Model!$A$2:$N$22,14,FALSE)</f>
        <v>#N/A</v>
      </c>
      <c r="AJ91" s="508" t="e">
        <f>(VLOOKUP($M91,Lookup!$X$4:$Y$10,2,FALSE)/Lookup!$X$2)*VLOOKUP($C91,Model!$A$2:$E$22,5,FALSE)*VLOOKUP($C91,Model!$A$2:$O$22,15,FALSE)</f>
        <v>#N/A</v>
      </c>
      <c r="AK91" s="508" t="e">
        <f>(VLOOKUP($N91,Lookup!$Z$4:$AA$13,2,FALSE)/Lookup!$Z$2)*VLOOKUP($C91,Model!$A$2:$E$22,5,FALSE)*VLOOKUP($C91,Model!$A$2:$P$22,16,FALSE)</f>
        <v>#N/A</v>
      </c>
      <c r="AL91" s="508" t="e">
        <f>(VLOOKUP($O91,Lookup!$AB$4:$AC$13,2,FALSE)/Lookup!$AB$2)*VLOOKUP($C91,Model!$A$2:$E$22,5,FALSE)*VLOOKUP($C91,Model!$A$2:$Q$22,17,FALSE)</f>
        <v>#N/A</v>
      </c>
      <c r="AM91" s="508" t="e">
        <f>(VLOOKUP($P91,Lookup!$T$4:$U$8,2,FALSE)/Lookup!$T$2)*VLOOKUP($C91,Model!$A$2:$E$22,5,FALSE)*VLOOKUP($C91,Model!$A$2:$R$22,18,FALSE)</f>
        <v>#N/A</v>
      </c>
      <c r="AN91" s="508" t="e">
        <f>(VLOOKUP($Q91,Lookup!$AD$4:$AE$13,2,FALSE)/Lookup!$AD$2)*VLOOKUP($C91,Model!$A$2:$E$22,5,FALSE)*VLOOKUP($C91,Model!$A$2:$S$22,19,FALSE)</f>
        <v>#N/A</v>
      </c>
      <c r="AO91" s="508" t="e">
        <f>(VLOOKUP($R91,Lookup!$AF$4:$AG$8,2,FALSE)/Lookup!$AF$2)*VLOOKUP($C91,Model!$A$2:$E$22,5,FALSE)*VLOOKUP($C91,Model!$A$2:$T$22,20,FALSE)</f>
        <v>#N/A</v>
      </c>
      <c r="AP91" s="508" t="e">
        <f>(VLOOKUP($S91,Lookup!$AH$4:$AI$9,2,FALSE)/Lookup!$AH$2)*VLOOKUP($C91,Model!$A$2:$E$22,5,FALSE)*VLOOKUP($C91,Model!$A$2:$U$22,21,FALSE)</f>
        <v>#N/A</v>
      </c>
      <c r="AQ91" s="508" t="e">
        <f>(VLOOKUP($T91,Lookup!$AJ$4:$AK$12,2,FALSE)/Lookup!$AJ$2)*VLOOKUP($C91,Model!$A$2:$E$22,5,FALSE)*VLOOKUP($C91,Model!$A$2:$V$22,22,FALSE)</f>
        <v>#N/A</v>
      </c>
    </row>
    <row r="92">
      <c r="A92" s="74"/>
      <c r="B92" s="74"/>
      <c r="C92" s="74"/>
      <c r="D92" s="74"/>
      <c r="E92" s="74"/>
      <c r="F92" s="74"/>
      <c r="G92" s="74"/>
      <c r="H92" s="74"/>
      <c r="I92" s="75"/>
      <c r="J92" s="74"/>
      <c r="K92" s="74"/>
      <c r="L92" s="74"/>
      <c r="M92" s="74"/>
      <c r="N92" s="74"/>
      <c r="O92" s="77"/>
      <c r="P92" s="74"/>
      <c r="Q92" s="74"/>
      <c r="R92" s="74"/>
      <c r="S92" s="74"/>
      <c r="T92" s="74"/>
      <c r="U92" s="508">
        <f t="shared" si="4"/>
        <v>0</v>
      </c>
      <c r="V92" s="513">
        <f t="shared" si="3"/>
        <v>0</v>
      </c>
      <c r="W92" s="511"/>
      <c r="X92" s="511"/>
      <c r="Y92" s="511"/>
      <c r="Z92" s="507" t="e">
        <f>VLOOKUP($C92,Model!$A$2:$D$22,2,FALSE)</f>
        <v>#N/A</v>
      </c>
      <c r="AA92" s="508" t="e">
        <f>(VLOOKUP($D92,Lookup!$C$4:$D$36,2,FALSE)/Lookup!$C$2)*VLOOKUP($C92,Model!$A$2:$E$22,5,FALSE)*VLOOKUP($C92,Model!$A$2:$G$22,7,FALSE)</f>
        <v>#N/A</v>
      </c>
      <c r="AB92" s="508" t="e">
        <f>(VLOOKUP($E92,Lookup!$F$4:$G$8,2,FALSE)/Lookup!$F$2)*VLOOKUP($C92,Model!$A$2:$E$22,5,FALSE)*VLOOKUP($C92,Model!$A$2:$H$22,8,FALSE)</f>
        <v>#N/A</v>
      </c>
      <c r="AC92" s="508" t="e">
        <f>(VLOOKUP($F92,Lookup!$H$4:$I$26,2,FALSE)/Lookup!$H$2)*VLOOKUP($C92,Model!$A$2:$E$22,5,FALSE)*VLOOKUP($C92,Model!$A$2:$I$22,9,FALSE)</f>
        <v>#N/A</v>
      </c>
      <c r="AD92" s="508" t="e">
        <f>(VLOOKUP($G92,Lookup!$J$4:$K$34,2,FALSE)/Lookup!$J$2)*VLOOKUP($C92,Model!$A$2:$E$22,5,FALSE)*VLOOKUP($C92,Model!$A$2:$J$22,10,FALSE)</f>
        <v>#N/A</v>
      </c>
      <c r="AE92" s="508" t="e">
        <f>(VLOOKUP($H92,Lookup!$L$4:$M$15,2,FALSE)/Lookup!$L$2)*VLOOKUP($C92,Model!$A$2:$E$22,5,FALSE)*VLOOKUP($C92,Model!$A$2:$K$22,11,FALSE)</f>
        <v>#N/A</v>
      </c>
      <c r="AF92" s="508" t="e">
        <f>_xlfn.SWITCH(VLOOKUP($C92,Model!$A$2:$F$22,6,FALSE),8,(VLOOKUP($I92,Lookup!$N$17:$O$24,2,FALSE)/Lookup!$L$2)*VLOOKUP($C92,Model!$A$2:$E$22,5,FALSE)*VLOOKUP($C92,Model!$A$2:$K$22,11,FALSE),(VLOOKUP($I92,Lookup!$N$4:$O$15,2,FALSE)/Lookup!$L$2)*VLOOKUP($C92,Model!$A$2:$E$22,5,FALSE)*VLOOKUP($C92,Model!$A$2:$K$22,11,FALSE))</f>
        <v>#NAME?</v>
      </c>
      <c r="AG92" s="508" t="e">
        <f>(VLOOKUP($J92,Lookup!$P$4:$Q$15,2,FALSE)/Lookup!$P$2)*VLOOKUP($C92,Model!$A$2:$E$22,5,FALSE)*VLOOKUP($C92,Model!$A$2:$L$22,12,FALSE)</f>
        <v>#N/A</v>
      </c>
      <c r="AH92" s="508" t="e">
        <f>_xlfn.SWITCH(VLOOKUP($C92,Model!$A$2:$F$22,6,FALSE),8,(VLOOKUP($K92,Lookup!$R$15:$S$23,2,FALSE)/Lookup!$R$2)*VLOOKUP($C92,Model!$A$2:$E$22,5,FALSE)*VLOOKUP($C92,Model!$A$2:$M$22,13,FALSE),(VLOOKUP($K92,Lookup!$R$4:$S$12,2,FALSE)/Lookup!$R$2)*VLOOKUP($C92,Model!$A$2:$E$22,5,FALSE)*VLOOKUP($C92,Model!$A$2:$M$22,13,FALSE))</f>
        <v>#NAME?</v>
      </c>
      <c r="AI92" s="508" t="e">
        <f>(VLOOKUP($L92,Lookup!$V$4:$W$12,2,FALSE)/Lookup!$V$2)*VLOOKUP($C92,Model!$A$2:$E$22,5,FALSE)*VLOOKUP($C92,Model!$A$2:$N$22,14,FALSE)</f>
        <v>#N/A</v>
      </c>
      <c r="AJ92" s="508" t="e">
        <f>(VLOOKUP($M92,Lookup!$X$4:$Y$10,2,FALSE)/Lookup!$X$2)*VLOOKUP($C92,Model!$A$2:$E$22,5,FALSE)*VLOOKUP($C92,Model!$A$2:$O$22,15,FALSE)</f>
        <v>#N/A</v>
      </c>
      <c r="AK92" s="508" t="e">
        <f>(VLOOKUP($N92,Lookup!$Z$4:$AA$13,2,FALSE)/Lookup!$Z$2)*VLOOKUP($C92,Model!$A$2:$E$22,5,FALSE)*VLOOKUP($C92,Model!$A$2:$P$22,16,FALSE)</f>
        <v>#N/A</v>
      </c>
      <c r="AL92" s="508" t="e">
        <f>(VLOOKUP($O92,Lookup!$AB$4:$AC$13,2,FALSE)/Lookup!$AB$2)*VLOOKUP($C92,Model!$A$2:$E$22,5,FALSE)*VLOOKUP($C92,Model!$A$2:$Q$22,17,FALSE)</f>
        <v>#N/A</v>
      </c>
      <c r="AM92" s="508" t="e">
        <f>(VLOOKUP($P92,Lookup!$T$4:$U$8,2,FALSE)/Lookup!$T$2)*VLOOKUP($C92,Model!$A$2:$E$22,5,FALSE)*VLOOKUP($C92,Model!$A$2:$R$22,18,FALSE)</f>
        <v>#N/A</v>
      </c>
      <c r="AN92" s="508" t="e">
        <f>(VLOOKUP($Q92,Lookup!$AD$4:$AE$13,2,FALSE)/Lookup!$AD$2)*VLOOKUP($C92,Model!$A$2:$E$22,5,FALSE)*VLOOKUP($C92,Model!$A$2:$S$22,19,FALSE)</f>
        <v>#N/A</v>
      </c>
      <c r="AO92" s="508" t="e">
        <f>(VLOOKUP($R92,Lookup!$AF$4:$AG$8,2,FALSE)/Lookup!$AF$2)*VLOOKUP($C92,Model!$A$2:$E$22,5,FALSE)*VLOOKUP($C92,Model!$A$2:$T$22,20,FALSE)</f>
        <v>#N/A</v>
      </c>
      <c r="AP92" s="508" t="e">
        <f>(VLOOKUP($S92,Lookup!$AH$4:$AI$9,2,FALSE)/Lookup!$AH$2)*VLOOKUP($C92,Model!$A$2:$E$22,5,FALSE)*VLOOKUP($C92,Model!$A$2:$U$22,21,FALSE)</f>
        <v>#N/A</v>
      </c>
      <c r="AQ92" s="508" t="e">
        <f>(VLOOKUP($T92,Lookup!$AJ$4:$AK$12,2,FALSE)/Lookup!$AJ$2)*VLOOKUP($C92,Model!$A$2:$E$22,5,FALSE)*VLOOKUP($C92,Model!$A$2:$V$22,22,FALSE)</f>
        <v>#N/A</v>
      </c>
    </row>
    <row r="93">
      <c r="A93" s="74"/>
      <c r="B93" s="74"/>
      <c r="C93" s="74"/>
      <c r="D93" s="74"/>
      <c r="E93" s="74"/>
      <c r="F93" s="74"/>
      <c r="G93" s="74"/>
      <c r="H93" s="74"/>
      <c r="I93" s="75"/>
      <c r="J93" s="74"/>
      <c r="K93" s="74"/>
      <c r="L93" s="74"/>
      <c r="M93" s="74"/>
      <c r="N93" s="74"/>
      <c r="O93" s="77"/>
      <c r="P93" s="74"/>
      <c r="Q93" s="74"/>
      <c r="R93" s="74"/>
      <c r="S93" s="74"/>
      <c r="T93" s="74"/>
      <c r="U93" s="508">
        <f t="shared" si="4"/>
        <v>0</v>
      </c>
      <c r="V93" s="513">
        <f t="shared" si="3"/>
        <v>0</v>
      </c>
      <c r="W93" s="511"/>
      <c r="X93" s="511"/>
      <c r="Y93" s="511"/>
      <c r="Z93" s="507" t="e">
        <f>VLOOKUP($C93,Model!$A$2:$D$22,2,FALSE)</f>
        <v>#N/A</v>
      </c>
      <c r="AA93" s="508" t="e">
        <f>(VLOOKUP($D93,Lookup!$C$4:$D$36,2,FALSE)/Lookup!$C$2)*VLOOKUP($C93,Model!$A$2:$E$22,5,FALSE)*VLOOKUP($C93,Model!$A$2:$G$22,7,FALSE)</f>
        <v>#N/A</v>
      </c>
      <c r="AB93" s="508" t="e">
        <f>(VLOOKUP($E93,Lookup!$F$4:$G$8,2,FALSE)/Lookup!$F$2)*VLOOKUP($C93,Model!$A$2:$E$22,5,FALSE)*VLOOKUP($C93,Model!$A$2:$H$22,8,FALSE)</f>
        <v>#N/A</v>
      </c>
      <c r="AC93" s="508" t="e">
        <f>(VLOOKUP($F93,Lookup!$H$4:$I$26,2,FALSE)/Lookup!$H$2)*VLOOKUP($C93,Model!$A$2:$E$22,5,FALSE)*VLOOKUP($C93,Model!$A$2:$I$22,9,FALSE)</f>
        <v>#N/A</v>
      </c>
      <c r="AD93" s="508" t="e">
        <f>(VLOOKUP($G93,Lookup!$J$4:$K$34,2,FALSE)/Lookup!$J$2)*VLOOKUP($C93,Model!$A$2:$E$22,5,FALSE)*VLOOKUP($C93,Model!$A$2:$J$22,10,FALSE)</f>
        <v>#N/A</v>
      </c>
      <c r="AE93" s="508" t="e">
        <f>(VLOOKUP($H93,Lookup!$L$4:$M$15,2,FALSE)/Lookup!$L$2)*VLOOKUP($C93,Model!$A$2:$E$22,5,FALSE)*VLOOKUP($C93,Model!$A$2:$K$22,11,FALSE)</f>
        <v>#N/A</v>
      </c>
      <c r="AF93" s="508" t="e">
        <f>_xlfn.SWITCH(VLOOKUP($C93,Model!$A$2:$F$22,6,FALSE),8,(VLOOKUP($I93,Lookup!$N$17:$O$24,2,FALSE)/Lookup!$L$2)*VLOOKUP($C93,Model!$A$2:$E$22,5,FALSE)*VLOOKUP($C93,Model!$A$2:$K$22,11,FALSE),(VLOOKUP($I93,Lookup!$N$4:$O$15,2,FALSE)/Lookup!$L$2)*VLOOKUP($C93,Model!$A$2:$E$22,5,FALSE)*VLOOKUP($C93,Model!$A$2:$K$22,11,FALSE))</f>
        <v>#NAME?</v>
      </c>
      <c r="AG93" s="508" t="e">
        <f>(VLOOKUP($J93,Lookup!$P$4:$Q$15,2,FALSE)/Lookup!$P$2)*VLOOKUP($C93,Model!$A$2:$E$22,5,FALSE)*VLOOKUP($C93,Model!$A$2:$L$22,12,FALSE)</f>
        <v>#N/A</v>
      </c>
      <c r="AH93" s="508" t="e">
        <f>_xlfn.SWITCH(VLOOKUP($C93,Model!$A$2:$F$22,6,FALSE),8,(VLOOKUP($K93,Lookup!$R$15:$S$23,2,FALSE)/Lookup!$R$2)*VLOOKUP($C93,Model!$A$2:$E$22,5,FALSE)*VLOOKUP($C93,Model!$A$2:$M$22,13,FALSE),(VLOOKUP($K93,Lookup!$R$4:$S$12,2,FALSE)/Lookup!$R$2)*VLOOKUP($C93,Model!$A$2:$E$22,5,FALSE)*VLOOKUP($C93,Model!$A$2:$M$22,13,FALSE))</f>
        <v>#NAME?</v>
      </c>
      <c r="AI93" s="508" t="e">
        <f>(VLOOKUP($L93,Lookup!$V$4:$W$12,2,FALSE)/Lookup!$V$2)*VLOOKUP($C93,Model!$A$2:$E$22,5,FALSE)*VLOOKUP($C93,Model!$A$2:$N$22,14,FALSE)</f>
        <v>#N/A</v>
      </c>
      <c r="AJ93" s="508" t="e">
        <f>(VLOOKUP($M93,Lookup!$X$4:$Y$10,2,FALSE)/Lookup!$X$2)*VLOOKUP($C93,Model!$A$2:$E$22,5,FALSE)*VLOOKUP($C93,Model!$A$2:$O$22,15,FALSE)</f>
        <v>#N/A</v>
      </c>
      <c r="AK93" s="508" t="e">
        <f>(VLOOKUP($N93,Lookup!$Z$4:$AA$13,2,FALSE)/Lookup!$Z$2)*VLOOKUP($C93,Model!$A$2:$E$22,5,FALSE)*VLOOKUP($C93,Model!$A$2:$P$22,16,FALSE)</f>
        <v>#N/A</v>
      </c>
      <c r="AL93" s="508" t="e">
        <f>(VLOOKUP($O93,Lookup!$AB$4:$AC$13,2,FALSE)/Lookup!$AB$2)*VLOOKUP($C93,Model!$A$2:$E$22,5,FALSE)*VLOOKUP($C93,Model!$A$2:$Q$22,17,FALSE)</f>
        <v>#N/A</v>
      </c>
      <c r="AM93" s="508" t="e">
        <f>(VLOOKUP($P93,Lookup!$T$4:$U$8,2,FALSE)/Lookup!$T$2)*VLOOKUP($C93,Model!$A$2:$E$22,5,FALSE)*VLOOKUP($C93,Model!$A$2:$R$22,18,FALSE)</f>
        <v>#N/A</v>
      </c>
      <c r="AN93" s="508" t="e">
        <f>(VLOOKUP($Q93,Lookup!$AD$4:$AE$13,2,FALSE)/Lookup!$AD$2)*VLOOKUP($C93,Model!$A$2:$E$22,5,FALSE)*VLOOKUP($C93,Model!$A$2:$S$22,19,FALSE)</f>
        <v>#N/A</v>
      </c>
      <c r="AO93" s="508" t="e">
        <f>(VLOOKUP($R93,Lookup!$AF$4:$AG$8,2,FALSE)/Lookup!$AF$2)*VLOOKUP($C93,Model!$A$2:$E$22,5,FALSE)*VLOOKUP($C93,Model!$A$2:$T$22,20,FALSE)</f>
        <v>#N/A</v>
      </c>
      <c r="AP93" s="508" t="e">
        <f>(VLOOKUP($S93,Lookup!$AH$4:$AI$9,2,FALSE)/Lookup!$AH$2)*VLOOKUP($C93,Model!$A$2:$E$22,5,FALSE)*VLOOKUP($C93,Model!$A$2:$U$22,21,FALSE)</f>
        <v>#N/A</v>
      </c>
      <c r="AQ93" s="508" t="e">
        <f>(VLOOKUP($T93,Lookup!$AJ$4:$AK$12,2,FALSE)/Lookup!$AJ$2)*VLOOKUP($C93,Model!$A$2:$E$22,5,FALSE)*VLOOKUP($C93,Model!$A$2:$V$22,22,FALSE)</f>
        <v>#N/A</v>
      </c>
    </row>
    <row r="94">
      <c r="A94" s="74"/>
      <c r="B94" s="74"/>
      <c r="C94" s="74"/>
      <c r="D94" s="74"/>
      <c r="E94" s="74"/>
      <c r="F94" s="74"/>
      <c r="G94" s="74"/>
      <c r="H94" s="74"/>
      <c r="I94" s="75"/>
      <c r="J94" s="74"/>
      <c r="K94" s="74"/>
      <c r="L94" s="74"/>
      <c r="M94" s="74"/>
      <c r="N94" s="74"/>
      <c r="O94" s="77"/>
      <c r="P94" s="74"/>
      <c r="Q94" s="74"/>
      <c r="R94" s="74"/>
      <c r="S94" s="74"/>
      <c r="T94" s="74"/>
      <c r="U94" s="508">
        <f t="shared" si="4"/>
        <v>0</v>
      </c>
      <c r="V94" s="513">
        <f t="shared" si="3"/>
        <v>0</v>
      </c>
      <c r="W94" s="511"/>
      <c r="X94" s="511"/>
      <c r="Y94" s="511"/>
      <c r="Z94" s="507" t="e">
        <f>VLOOKUP($C94,Model!$A$2:$D$22,2,FALSE)</f>
        <v>#N/A</v>
      </c>
      <c r="AA94" s="508" t="e">
        <f>(VLOOKUP($D94,Lookup!$C$4:$D$36,2,FALSE)/Lookup!$C$2)*VLOOKUP($C94,Model!$A$2:$E$22,5,FALSE)*VLOOKUP($C94,Model!$A$2:$G$22,7,FALSE)</f>
        <v>#N/A</v>
      </c>
      <c r="AB94" s="508" t="e">
        <f>(VLOOKUP($E94,Lookup!$F$4:$G$8,2,FALSE)/Lookup!$F$2)*VLOOKUP($C94,Model!$A$2:$E$22,5,FALSE)*VLOOKUP($C94,Model!$A$2:$H$22,8,FALSE)</f>
        <v>#N/A</v>
      </c>
      <c r="AC94" s="508" t="e">
        <f>(VLOOKUP($F94,Lookup!$H$4:$I$26,2,FALSE)/Lookup!$H$2)*VLOOKUP($C94,Model!$A$2:$E$22,5,FALSE)*VLOOKUP($C94,Model!$A$2:$I$22,9,FALSE)</f>
        <v>#N/A</v>
      </c>
      <c r="AD94" s="508" t="e">
        <f>(VLOOKUP($G94,Lookup!$J$4:$K$34,2,FALSE)/Lookup!$J$2)*VLOOKUP($C94,Model!$A$2:$E$22,5,FALSE)*VLOOKUP($C94,Model!$A$2:$J$22,10,FALSE)</f>
        <v>#N/A</v>
      </c>
      <c r="AE94" s="508" t="e">
        <f>(VLOOKUP($H94,Lookup!$L$4:$M$15,2,FALSE)/Lookup!$L$2)*VLOOKUP($C94,Model!$A$2:$E$22,5,FALSE)*VLOOKUP($C94,Model!$A$2:$K$22,11,FALSE)</f>
        <v>#N/A</v>
      </c>
      <c r="AF94" s="508" t="e">
        <f>_xlfn.SWITCH(VLOOKUP($C94,Model!$A$2:$F$22,6,FALSE),8,(VLOOKUP($I94,Lookup!$N$17:$O$24,2,FALSE)/Lookup!$L$2)*VLOOKUP($C94,Model!$A$2:$E$22,5,FALSE)*VLOOKUP($C94,Model!$A$2:$K$22,11,FALSE),(VLOOKUP($I94,Lookup!$N$4:$O$15,2,FALSE)/Lookup!$L$2)*VLOOKUP($C94,Model!$A$2:$E$22,5,FALSE)*VLOOKUP($C94,Model!$A$2:$K$22,11,FALSE))</f>
        <v>#NAME?</v>
      </c>
      <c r="AG94" s="508" t="e">
        <f>(VLOOKUP($J94,Lookup!$P$4:$Q$15,2,FALSE)/Lookup!$P$2)*VLOOKUP($C94,Model!$A$2:$E$22,5,FALSE)*VLOOKUP($C94,Model!$A$2:$L$22,12,FALSE)</f>
        <v>#N/A</v>
      </c>
      <c r="AH94" s="508" t="e">
        <f>_xlfn.SWITCH(VLOOKUP($C94,Model!$A$2:$F$22,6,FALSE),8,(VLOOKUP($K94,Lookup!$R$15:$S$23,2,FALSE)/Lookup!$R$2)*VLOOKUP($C94,Model!$A$2:$E$22,5,FALSE)*VLOOKUP($C94,Model!$A$2:$M$22,13,FALSE),(VLOOKUP($K94,Lookup!$R$4:$S$12,2,FALSE)/Lookup!$R$2)*VLOOKUP($C94,Model!$A$2:$E$22,5,FALSE)*VLOOKUP($C94,Model!$A$2:$M$22,13,FALSE))</f>
        <v>#NAME?</v>
      </c>
      <c r="AI94" s="508" t="e">
        <f>(VLOOKUP($L94,Lookup!$V$4:$W$12,2,FALSE)/Lookup!$V$2)*VLOOKUP($C94,Model!$A$2:$E$22,5,FALSE)*VLOOKUP($C94,Model!$A$2:$N$22,14,FALSE)</f>
        <v>#N/A</v>
      </c>
      <c r="AJ94" s="508" t="e">
        <f>(VLOOKUP($M94,Lookup!$X$4:$Y$10,2,FALSE)/Lookup!$X$2)*VLOOKUP($C94,Model!$A$2:$E$22,5,FALSE)*VLOOKUP($C94,Model!$A$2:$O$22,15,FALSE)</f>
        <v>#N/A</v>
      </c>
      <c r="AK94" s="508" t="e">
        <f>(VLOOKUP($N94,Lookup!$Z$4:$AA$13,2,FALSE)/Lookup!$Z$2)*VLOOKUP($C94,Model!$A$2:$E$22,5,FALSE)*VLOOKUP($C94,Model!$A$2:$P$22,16,FALSE)</f>
        <v>#N/A</v>
      </c>
      <c r="AL94" s="508" t="e">
        <f>(VLOOKUP($O94,Lookup!$AB$4:$AC$13,2,FALSE)/Lookup!$AB$2)*VLOOKUP($C94,Model!$A$2:$E$22,5,FALSE)*VLOOKUP($C94,Model!$A$2:$Q$22,17,FALSE)</f>
        <v>#N/A</v>
      </c>
      <c r="AM94" s="508" t="e">
        <f>(VLOOKUP($P94,Lookup!$T$4:$U$8,2,FALSE)/Lookup!$T$2)*VLOOKUP($C94,Model!$A$2:$E$22,5,FALSE)*VLOOKUP($C94,Model!$A$2:$R$22,18,FALSE)</f>
        <v>#N/A</v>
      </c>
      <c r="AN94" s="508" t="e">
        <f>(VLOOKUP($Q94,Lookup!$AD$4:$AE$13,2,FALSE)/Lookup!$AD$2)*VLOOKUP($C94,Model!$A$2:$E$22,5,FALSE)*VLOOKUP($C94,Model!$A$2:$S$22,19,FALSE)</f>
        <v>#N/A</v>
      </c>
      <c r="AO94" s="508" t="e">
        <f>(VLOOKUP($R94,Lookup!$AF$4:$AG$8,2,FALSE)/Lookup!$AF$2)*VLOOKUP($C94,Model!$A$2:$E$22,5,FALSE)*VLOOKUP($C94,Model!$A$2:$T$22,20,FALSE)</f>
        <v>#N/A</v>
      </c>
      <c r="AP94" s="508" t="e">
        <f>(VLOOKUP($S94,Lookup!$AH$4:$AI$9,2,FALSE)/Lookup!$AH$2)*VLOOKUP($C94,Model!$A$2:$E$22,5,FALSE)*VLOOKUP($C94,Model!$A$2:$U$22,21,FALSE)</f>
        <v>#N/A</v>
      </c>
      <c r="AQ94" s="508" t="e">
        <f>(VLOOKUP($T94,Lookup!$AJ$4:$AK$12,2,FALSE)/Lookup!$AJ$2)*VLOOKUP($C94,Model!$A$2:$E$22,5,FALSE)*VLOOKUP($C94,Model!$A$2:$V$22,22,FALSE)</f>
        <v>#N/A</v>
      </c>
    </row>
    <row r="95">
      <c r="A95" s="74"/>
      <c r="B95" s="74"/>
      <c r="C95" s="74"/>
      <c r="D95" s="74"/>
      <c r="E95" s="74"/>
      <c r="F95" s="74"/>
      <c r="G95" s="74"/>
      <c r="H95" s="74"/>
      <c r="I95" s="75"/>
      <c r="J95" s="74"/>
      <c r="K95" s="74"/>
      <c r="L95" s="74"/>
      <c r="M95" s="74"/>
      <c r="N95" s="74"/>
      <c r="O95" s="77"/>
      <c r="P95" s="74"/>
      <c r="Q95" s="74"/>
      <c r="R95" s="74"/>
      <c r="S95" s="74"/>
      <c r="T95" s="74"/>
      <c r="U95" s="508">
        <f t="shared" si="4"/>
        <v>0</v>
      </c>
      <c r="V95" s="513">
        <f t="shared" si="3"/>
        <v>0</v>
      </c>
      <c r="W95" s="511"/>
      <c r="X95" s="511"/>
      <c r="Y95" s="511"/>
      <c r="Z95" s="507" t="e">
        <f>VLOOKUP($C95,Model!$A$2:$D$22,2,FALSE)</f>
        <v>#N/A</v>
      </c>
      <c r="AA95" s="508" t="e">
        <f>(VLOOKUP($D95,Lookup!$C$4:$D$36,2,FALSE)/Lookup!$C$2)*VLOOKUP($C95,Model!$A$2:$E$22,5,FALSE)*VLOOKUP($C95,Model!$A$2:$G$22,7,FALSE)</f>
        <v>#N/A</v>
      </c>
      <c r="AB95" s="508" t="e">
        <f>(VLOOKUP($E95,Lookup!$F$4:$G$8,2,FALSE)/Lookup!$F$2)*VLOOKUP($C95,Model!$A$2:$E$22,5,FALSE)*VLOOKUP($C95,Model!$A$2:$H$22,8,FALSE)</f>
        <v>#N/A</v>
      </c>
      <c r="AC95" s="508" t="e">
        <f>(VLOOKUP($F95,Lookup!$H$4:$I$26,2,FALSE)/Lookup!$H$2)*VLOOKUP($C95,Model!$A$2:$E$22,5,FALSE)*VLOOKUP($C95,Model!$A$2:$I$22,9,FALSE)</f>
        <v>#N/A</v>
      </c>
      <c r="AD95" s="508" t="e">
        <f>(VLOOKUP($G95,Lookup!$J$4:$K$34,2,FALSE)/Lookup!$J$2)*VLOOKUP($C95,Model!$A$2:$E$22,5,FALSE)*VLOOKUP($C95,Model!$A$2:$J$22,10,FALSE)</f>
        <v>#N/A</v>
      </c>
      <c r="AE95" s="508" t="e">
        <f>(VLOOKUP($H95,Lookup!$L$4:$M$15,2,FALSE)/Lookup!$L$2)*VLOOKUP($C95,Model!$A$2:$E$22,5,FALSE)*VLOOKUP($C95,Model!$A$2:$K$22,11,FALSE)</f>
        <v>#N/A</v>
      </c>
      <c r="AF95" s="508" t="e">
        <f>_xlfn.SWITCH(VLOOKUP($C95,Model!$A$2:$F$22,6,FALSE),8,(VLOOKUP($I95,Lookup!$N$17:$O$24,2,FALSE)/Lookup!$L$2)*VLOOKUP($C95,Model!$A$2:$E$22,5,FALSE)*VLOOKUP($C95,Model!$A$2:$K$22,11,FALSE),(VLOOKUP($I95,Lookup!$N$4:$O$15,2,FALSE)/Lookup!$L$2)*VLOOKUP($C95,Model!$A$2:$E$22,5,FALSE)*VLOOKUP($C95,Model!$A$2:$K$22,11,FALSE))</f>
        <v>#NAME?</v>
      </c>
      <c r="AG95" s="508" t="e">
        <f>(VLOOKUP($J95,Lookup!$P$4:$Q$15,2,FALSE)/Lookup!$P$2)*VLOOKUP($C95,Model!$A$2:$E$22,5,FALSE)*VLOOKUP($C95,Model!$A$2:$L$22,12,FALSE)</f>
        <v>#N/A</v>
      </c>
      <c r="AH95" s="508" t="e">
        <f>_xlfn.SWITCH(VLOOKUP($C95,Model!$A$2:$F$22,6,FALSE),8,(VLOOKUP($K95,Lookup!$R$15:$S$23,2,FALSE)/Lookup!$R$2)*VLOOKUP($C95,Model!$A$2:$E$22,5,FALSE)*VLOOKUP($C95,Model!$A$2:$M$22,13,FALSE),(VLOOKUP($K95,Lookup!$R$4:$S$12,2,FALSE)/Lookup!$R$2)*VLOOKUP($C95,Model!$A$2:$E$22,5,FALSE)*VLOOKUP($C95,Model!$A$2:$M$22,13,FALSE))</f>
        <v>#NAME?</v>
      </c>
      <c r="AI95" s="508" t="e">
        <f>(VLOOKUP($L95,Lookup!$V$4:$W$12,2,FALSE)/Lookup!$V$2)*VLOOKUP($C95,Model!$A$2:$E$22,5,FALSE)*VLOOKUP($C95,Model!$A$2:$N$22,14,FALSE)</f>
        <v>#N/A</v>
      </c>
      <c r="AJ95" s="508" t="e">
        <f>(VLOOKUP($M95,Lookup!$X$4:$Y$10,2,FALSE)/Lookup!$X$2)*VLOOKUP($C95,Model!$A$2:$E$22,5,FALSE)*VLOOKUP($C95,Model!$A$2:$O$22,15,FALSE)</f>
        <v>#N/A</v>
      </c>
      <c r="AK95" s="508" t="e">
        <f>(VLOOKUP($N95,Lookup!$Z$4:$AA$13,2,FALSE)/Lookup!$Z$2)*VLOOKUP($C95,Model!$A$2:$E$22,5,FALSE)*VLOOKUP($C95,Model!$A$2:$P$22,16,FALSE)</f>
        <v>#N/A</v>
      </c>
      <c r="AL95" s="508" t="e">
        <f>(VLOOKUP($O95,Lookup!$AB$4:$AC$13,2,FALSE)/Lookup!$AB$2)*VLOOKUP($C95,Model!$A$2:$E$22,5,FALSE)*VLOOKUP($C95,Model!$A$2:$Q$22,17,FALSE)</f>
        <v>#N/A</v>
      </c>
      <c r="AM95" s="508" t="e">
        <f>(VLOOKUP($P95,Lookup!$T$4:$U$8,2,FALSE)/Lookup!$T$2)*VLOOKUP($C95,Model!$A$2:$E$22,5,FALSE)*VLOOKUP($C95,Model!$A$2:$R$22,18,FALSE)</f>
        <v>#N/A</v>
      </c>
      <c r="AN95" s="508" t="e">
        <f>(VLOOKUP($Q95,Lookup!$AD$4:$AE$13,2,FALSE)/Lookup!$AD$2)*VLOOKUP($C95,Model!$A$2:$E$22,5,FALSE)*VLOOKUP($C95,Model!$A$2:$S$22,19,FALSE)</f>
        <v>#N/A</v>
      </c>
      <c r="AO95" s="508" t="e">
        <f>(VLOOKUP($R95,Lookup!$AF$4:$AG$8,2,FALSE)/Lookup!$AF$2)*VLOOKUP($C95,Model!$A$2:$E$22,5,FALSE)*VLOOKUP($C95,Model!$A$2:$T$22,20,FALSE)</f>
        <v>#N/A</v>
      </c>
      <c r="AP95" s="508" t="e">
        <f>(VLOOKUP($S95,Lookup!$AH$4:$AI$9,2,FALSE)/Lookup!$AH$2)*VLOOKUP($C95,Model!$A$2:$E$22,5,FALSE)*VLOOKUP($C95,Model!$A$2:$U$22,21,FALSE)</f>
        <v>#N/A</v>
      </c>
      <c r="AQ95" s="508" t="e">
        <f>(VLOOKUP($T95,Lookup!$AJ$4:$AK$12,2,FALSE)/Lookup!$AJ$2)*VLOOKUP($C95,Model!$A$2:$E$22,5,FALSE)*VLOOKUP($C95,Model!$A$2:$V$22,22,FALSE)</f>
        <v>#N/A</v>
      </c>
    </row>
    <row r="96">
      <c r="A96" s="74"/>
      <c r="B96" s="74"/>
      <c r="C96" s="74"/>
      <c r="D96" s="74"/>
      <c r="E96" s="74"/>
      <c r="F96" s="74"/>
      <c r="G96" s="74"/>
      <c r="H96" s="74"/>
      <c r="I96" s="75"/>
      <c r="J96" s="74"/>
      <c r="K96" s="74"/>
      <c r="L96" s="74"/>
      <c r="M96" s="74"/>
      <c r="N96" s="74"/>
      <c r="O96" s="77"/>
      <c r="P96" s="74"/>
      <c r="Q96" s="74"/>
      <c r="R96" s="74"/>
      <c r="S96" s="74"/>
      <c r="T96" s="74"/>
      <c r="U96" s="508">
        <f t="shared" si="4"/>
        <v>0</v>
      </c>
      <c r="V96" s="513">
        <f t="shared" si="3"/>
        <v>0</v>
      </c>
      <c r="W96" s="511"/>
      <c r="X96" s="511"/>
      <c r="Y96" s="511"/>
      <c r="Z96" s="507" t="e">
        <f>VLOOKUP($C96,Model!$A$2:$D$22,2,FALSE)</f>
        <v>#N/A</v>
      </c>
      <c r="AA96" s="508" t="e">
        <f>(VLOOKUP($D96,Lookup!$C$4:$D$36,2,FALSE)/Lookup!$C$2)*VLOOKUP($C96,Model!$A$2:$E$22,5,FALSE)*VLOOKUP($C96,Model!$A$2:$G$22,7,FALSE)</f>
        <v>#N/A</v>
      </c>
      <c r="AB96" s="508" t="e">
        <f>(VLOOKUP($E96,Lookup!$F$4:$G$8,2,FALSE)/Lookup!$F$2)*VLOOKUP($C96,Model!$A$2:$E$22,5,FALSE)*VLOOKUP($C96,Model!$A$2:$H$22,8,FALSE)</f>
        <v>#N/A</v>
      </c>
      <c r="AC96" s="508" t="e">
        <f>(VLOOKUP($F96,Lookup!$H$4:$I$26,2,FALSE)/Lookup!$H$2)*VLOOKUP($C96,Model!$A$2:$E$22,5,FALSE)*VLOOKUP($C96,Model!$A$2:$I$22,9,FALSE)</f>
        <v>#N/A</v>
      </c>
      <c r="AD96" s="508" t="e">
        <f>(VLOOKUP($G96,Lookup!$J$4:$K$34,2,FALSE)/Lookup!$J$2)*VLOOKUP($C96,Model!$A$2:$E$22,5,FALSE)*VLOOKUP($C96,Model!$A$2:$J$22,10,FALSE)</f>
        <v>#N/A</v>
      </c>
      <c r="AE96" s="508" t="e">
        <f>(VLOOKUP($H96,Lookup!$L$4:$M$15,2,FALSE)/Lookup!$L$2)*VLOOKUP($C96,Model!$A$2:$E$22,5,FALSE)*VLOOKUP($C96,Model!$A$2:$K$22,11,FALSE)</f>
        <v>#N/A</v>
      </c>
      <c r="AF96" s="508" t="e">
        <f>_xlfn.SWITCH(VLOOKUP($C96,Model!$A$2:$F$22,6,FALSE),8,(VLOOKUP($I96,Lookup!$N$17:$O$24,2,FALSE)/Lookup!$L$2)*VLOOKUP($C96,Model!$A$2:$E$22,5,FALSE)*VLOOKUP($C96,Model!$A$2:$K$22,11,FALSE),(VLOOKUP($I96,Lookup!$N$4:$O$15,2,FALSE)/Lookup!$L$2)*VLOOKUP($C96,Model!$A$2:$E$22,5,FALSE)*VLOOKUP($C96,Model!$A$2:$K$22,11,FALSE))</f>
        <v>#NAME?</v>
      </c>
      <c r="AG96" s="508" t="e">
        <f>(VLOOKUP($J96,Lookup!$P$4:$Q$15,2,FALSE)/Lookup!$P$2)*VLOOKUP($C96,Model!$A$2:$E$22,5,FALSE)*VLOOKUP($C96,Model!$A$2:$L$22,12,FALSE)</f>
        <v>#N/A</v>
      </c>
      <c r="AH96" s="508" t="e">
        <f>_xlfn.SWITCH(VLOOKUP($C96,Model!$A$2:$F$22,6,FALSE),8,(VLOOKUP($K96,Lookup!$R$15:$S$23,2,FALSE)/Lookup!$R$2)*VLOOKUP($C96,Model!$A$2:$E$22,5,FALSE)*VLOOKUP($C96,Model!$A$2:$M$22,13,FALSE),(VLOOKUP($K96,Lookup!$R$4:$S$12,2,FALSE)/Lookup!$R$2)*VLOOKUP($C96,Model!$A$2:$E$22,5,FALSE)*VLOOKUP($C96,Model!$A$2:$M$22,13,FALSE))</f>
        <v>#NAME?</v>
      </c>
      <c r="AI96" s="508" t="e">
        <f>(VLOOKUP($L96,Lookup!$V$4:$W$12,2,FALSE)/Lookup!$V$2)*VLOOKUP($C96,Model!$A$2:$E$22,5,FALSE)*VLOOKUP($C96,Model!$A$2:$N$22,14,FALSE)</f>
        <v>#N/A</v>
      </c>
      <c r="AJ96" s="508" t="e">
        <f>(VLOOKUP($M96,Lookup!$X$4:$Y$10,2,FALSE)/Lookup!$X$2)*VLOOKUP($C96,Model!$A$2:$E$22,5,FALSE)*VLOOKUP($C96,Model!$A$2:$O$22,15,FALSE)</f>
        <v>#N/A</v>
      </c>
      <c r="AK96" s="508" t="e">
        <f>(VLOOKUP($N96,Lookup!$Z$4:$AA$13,2,FALSE)/Lookup!$Z$2)*VLOOKUP($C96,Model!$A$2:$E$22,5,FALSE)*VLOOKUP($C96,Model!$A$2:$P$22,16,FALSE)</f>
        <v>#N/A</v>
      </c>
      <c r="AL96" s="508" t="e">
        <f>(VLOOKUP($O96,Lookup!$AB$4:$AC$13,2,FALSE)/Lookup!$AB$2)*VLOOKUP($C96,Model!$A$2:$E$22,5,FALSE)*VLOOKUP($C96,Model!$A$2:$Q$22,17,FALSE)</f>
        <v>#N/A</v>
      </c>
      <c r="AM96" s="508" t="e">
        <f>(VLOOKUP($P96,Lookup!$T$4:$U$8,2,FALSE)/Lookup!$T$2)*VLOOKUP($C96,Model!$A$2:$E$22,5,FALSE)*VLOOKUP($C96,Model!$A$2:$R$22,18,FALSE)</f>
        <v>#N/A</v>
      </c>
      <c r="AN96" s="508" t="e">
        <f>(VLOOKUP($Q96,Lookup!$AD$4:$AE$13,2,FALSE)/Lookup!$AD$2)*VLOOKUP($C96,Model!$A$2:$E$22,5,FALSE)*VLOOKUP($C96,Model!$A$2:$S$22,19,FALSE)</f>
        <v>#N/A</v>
      </c>
      <c r="AO96" s="508" t="e">
        <f>(VLOOKUP($R96,Lookup!$AF$4:$AG$8,2,FALSE)/Lookup!$AF$2)*VLOOKUP($C96,Model!$A$2:$E$22,5,FALSE)*VLOOKUP($C96,Model!$A$2:$T$22,20,FALSE)</f>
        <v>#N/A</v>
      </c>
      <c r="AP96" s="508" t="e">
        <f>(VLOOKUP($S96,Lookup!$AH$4:$AI$9,2,FALSE)/Lookup!$AH$2)*VLOOKUP($C96,Model!$A$2:$E$22,5,FALSE)*VLOOKUP($C96,Model!$A$2:$U$22,21,FALSE)</f>
        <v>#N/A</v>
      </c>
      <c r="AQ96" s="508" t="e">
        <f>(VLOOKUP($T96,Lookup!$AJ$4:$AK$12,2,FALSE)/Lookup!$AJ$2)*VLOOKUP($C96,Model!$A$2:$E$22,5,FALSE)*VLOOKUP($C96,Model!$A$2:$V$22,22,FALSE)</f>
        <v>#N/A</v>
      </c>
    </row>
    <row r="97">
      <c r="A97" s="74"/>
      <c r="B97" s="74"/>
      <c r="C97" s="74"/>
      <c r="D97" s="74"/>
      <c r="E97" s="74"/>
      <c r="F97" s="74"/>
      <c r="G97" s="74"/>
      <c r="H97" s="74"/>
      <c r="I97" s="75"/>
      <c r="J97" s="74"/>
      <c r="K97" s="74"/>
      <c r="L97" s="74"/>
      <c r="M97" s="74"/>
      <c r="N97" s="74"/>
      <c r="O97" s="77"/>
      <c r="P97" s="74"/>
      <c r="Q97" s="74"/>
      <c r="R97" s="74"/>
      <c r="S97" s="74"/>
      <c r="T97" s="74"/>
      <c r="U97" s="508">
        <f t="shared" si="4"/>
        <v>0</v>
      </c>
      <c r="V97" s="513">
        <f t="shared" si="3"/>
        <v>0</v>
      </c>
      <c r="W97" s="511"/>
      <c r="X97" s="511"/>
      <c r="Y97" s="511"/>
      <c r="Z97" s="507" t="e">
        <f>VLOOKUP($C97,Model!$A$2:$D$22,2,FALSE)</f>
        <v>#N/A</v>
      </c>
      <c r="AA97" s="508" t="e">
        <f>(VLOOKUP($D97,Lookup!$C$4:$D$36,2,FALSE)/Lookup!$C$2)*VLOOKUP($C97,Model!$A$2:$E$22,5,FALSE)*VLOOKUP($C97,Model!$A$2:$G$22,7,FALSE)</f>
        <v>#N/A</v>
      </c>
      <c r="AB97" s="508" t="e">
        <f>(VLOOKUP($E97,Lookup!$F$4:$G$8,2,FALSE)/Lookup!$F$2)*VLOOKUP($C97,Model!$A$2:$E$22,5,FALSE)*VLOOKUP($C97,Model!$A$2:$H$22,8,FALSE)</f>
        <v>#N/A</v>
      </c>
      <c r="AC97" s="508" t="e">
        <f>(VLOOKUP($F97,Lookup!$H$4:$I$26,2,FALSE)/Lookup!$H$2)*VLOOKUP($C97,Model!$A$2:$E$22,5,FALSE)*VLOOKUP($C97,Model!$A$2:$I$22,9,FALSE)</f>
        <v>#N/A</v>
      </c>
      <c r="AD97" s="508" t="e">
        <f>(VLOOKUP($G97,Lookup!$J$4:$K$34,2,FALSE)/Lookup!$J$2)*VLOOKUP($C97,Model!$A$2:$E$22,5,FALSE)*VLOOKUP($C97,Model!$A$2:$J$22,10,FALSE)</f>
        <v>#N/A</v>
      </c>
      <c r="AE97" s="508" t="e">
        <f>(VLOOKUP($H97,Lookup!$L$4:$M$15,2,FALSE)/Lookup!$L$2)*VLOOKUP($C97,Model!$A$2:$E$22,5,FALSE)*VLOOKUP($C97,Model!$A$2:$K$22,11,FALSE)</f>
        <v>#N/A</v>
      </c>
      <c r="AF97" s="508" t="e">
        <f>_xlfn.SWITCH(VLOOKUP($C97,Model!$A$2:$F$22,6,FALSE),8,(VLOOKUP($I97,Lookup!$N$17:$O$24,2,FALSE)/Lookup!$L$2)*VLOOKUP($C97,Model!$A$2:$E$22,5,FALSE)*VLOOKUP($C97,Model!$A$2:$K$22,11,FALSE),(VLOOKUP($I97,Lookup!$N$4:$O$15,2,FALSE)/Lookup!$L$2)*VLOOKUP($C97,Model!$A$2:$E$22,5,FALSE)*VLOOKUP($C97,Model!$A$2:$K$22,11,FALSE))</f>
        <v>#NAME?</v>
      </c>
      <c r="AG97" s="508" t="e">
        <f>(VLOOKUP($J97,Lookup!$P$4:$Q$15,2,FALSE)/Lookup!$P$2)*VLOOKUP($C97,Model!$A$2:$E$22,5,FALSE)*VLOOKUP($C97,Model!$A$2:$L$22,12,FALSE)</f>
        <v>#N/A</v>
      </c>
      <c r="AH97" s="508" t="e">
        <f>_xlfn.SWITCH(VLOOKUP($C97,Model!$A$2:$F$22,6,FALSE),8,(VLOOKUP($K97,Lookup!$R$15:$S$23,2,FALSE)/Lookup!$R$2)*VLOOKUP($C97,Model!$A$2:$E$22,5,FALSE)*VLOOKUP($C97,Model!$A$2:$M$22,13,FALSE),(VLOOKUP($K97,Lookup!$R$4:$S$12,2,FALSE)/Lookup!$R$2)*VLOOKUP($C97,Model!$A$2:$E$22,5,FALSE)*VLOOKUP($C97,Model!$A$2:$M$22,13,FALSE))</f>
        <v>#NAME?</v>
      </c>
      <c r="AI97" s="508" t="e">
        <f>(VLOOKUP($L97,Lookup!$V$4:$W$12,2,FALSE)/Lookup!$V$2)*VLOOKUP($C97,Model!$A$2:$E$22,5,FALSE)*VLOOKUP($C97,Model!$A$2:$N$22,14,FALSE)</f>
        <v>#N/A</v>
      </c>
      <c r="AJ97" s="508" t="e">
        <f>(VLOOKUP($M97,Lookup!$X$4:$Y$10,2,FALSE)/Lookup!$X$2)*VLOOKUP($C97,Model!$A$2:$E$22,5,FALSE)*VLOOKUP($C97,Model!$A$2:$O$22,15,FALSE)</f>
        <v>#N/A</v>
      </c>
      <c r="AK97" s="508" t="e">
        <f>(VLOOKUP($N97,Lookup!$Z$4:$AA$13,2,FALSE)/Lookup!$Z$2)*VLOOKUP($C97,Model!$A$2:$E$22,5,FALSE)*VLOOKUP($C97,Model!$A$2:$P$22,16,FALSE)</f>
        <v>#N/A</v>
      </c>
      <c r="AL97" s="508" t="e">
        <f>(VLOOKUP($O97,Lookup!$AB$4:$AC$13,2,FALSE)/Lookup!$AB$2)*VLOOKUP($C97,Model!$A$2:$E$22,5,FALSE)*VLOOKUP($C97,Model!$A$2:$Q$22,17,FALSE)</f>
        <v>#N/A</v>
      </c>
      <c r="AM97" s="508" t="e">
        <f>(VLOOKUP($P97,Lookup!$T$4:$U$8,2,FALSE)/Lookup!$T$2)*VLOOKUP($C97,Model!$A$2:$E$22,5,FALSE)*VLOOKUP($C97,Model!$A$2:$R$22,18,FALSE)</f>
        <v>#N/A</v>
      </c>
      <c r="AN97" s="508" t="e">
        <f>(VLOOKUP($Q97,Lookup!$AD$4:$AE$13,2,FALSE)/Lookup!$AD$2)*VLOOKUP($C97,Model!$A$2:$E$22,5,FALSE)*VLOOKUP($C97,Model!$A$2:$S$22,19,FALSE)</f>
        <v>#N/A</v>
      </c>
      <c r="AO97" s="508" t="e">
        <f>(VLOOKUP($R97,Lookup!$AF$4:$AG$8,2,FALSE)/Lookup!$AF$2)*VLOOKUP($C97,Model!$A$2:$E$22,5,FALSE)*VLOOKUP($C97,Model!$A$2:$T$22,20,FALSE)</f>
        <v>#N/A</v>
      </c>
      <c r="AP97" s="508" t="e">
        <f>(VLOOKUP($S97,Lookup!$AH$4:$AI$9,2,FALSE)/Lookup!$AH$2)*VLOOKUP($C97,Model!$A$2:$E$22,5,FALSE)*VLOOKUP($C97,Model!$A$2:$U$22,21,FALSE)</f>
        <v>#N/A</v>
      </c>
      <c r="AQ97" s="508" t="e">
        <f>(VLOOKUP($T97,Lookup!$AJ$4:$AK$12,2,FALSE)/Lookup!$AJ$2)*VLOOKUP($C97,Model!$A$2:$E$22,5,FALSE)*VLOOKUP($C97,Model!$A$2:$V$22,22,FALSE)</f>
        <v>#N/A</v>
      </c>
    </row>
    <row r="98">
      <c r="A98" s="74"/>
      <c r="B98" s="74"/>
      <c r="C98" s="74"/>
      <c r="D98" s="74"/>
      <c r="E98" s="74"/>
      <c r="F98" s="74"/>
      <c r="G98" s="74"/>
      <c r="H98" s="74"/>
      <c r="I98" s="75"/>
      <c r="J98" s="74"/>
      <c r="K98" s="74"/>
      <c r="L98" s="74"/>
      <c r="M98" s="74"/>
      <c r="N98" s="74"/>
      <c r="O98" s="77"/>
      <c r="P98" s="74"/>
      <c r="Q98" s="74"/>
      <c r="R98" s="74"/>
      <c r="S98" s="74"/>
      <c r="T98" s="74"/>
      <c r="U98" s="508">
        <f t="shared" si="4"/>
        <v>0</v>
      </c>
      <c r="V98" s="513">
        <f t="shared" si="3"/>
        <v>0</v>
      </c>
      <c r="W98" s="511"/>
      <c r="X98" s="511"/>
      <c r="Y98" s="511"/>
      <c r="Z98" s="507" t="e">
        <f>VLOOKUP($C98,Model!$A$2:$D$22,2,FALSE)</f>
        <v>#N/A</v>
      </c>
      <c r="AA98" s="508" t="e">
        <f>(VLOOKUP($D98,Lookup!$C$4:$D$36,2,FALSE)/Lookup!$C$2)*VLOOKUP($C98,Model!$A$2:$E$22,5,FALSE)*VLOOKUP($C98,Model!$A$2:$G$22,7,FALSE)</f>
        <v>#N/A</v>
      </c>
      <c r="AB98" s="508" t="e">
        <f>(VLOOKUP($E98,Lookup!$F$4:$G$8,2,FALSE)/Lookup!$F$2)*VLOOKUP($C98,Model!$A$2:$E$22,5,FALSE)*VLOOKUP($C98,Model!$A$2:$H$22,8,FALSE)</f>
        <v>#N/A</v>
      </c>
      <c r="AC98" s="508" t="e">
        <f>(VLOOKUP($F98,Lookup!$H$4:$I$26,2,FALSE)/Lookup!$H$2)*VLOOKUP($C98,Model!$A$2:$E$22,5,FALSE)*VLOOKUP($C98,Model!$A$2:$I$22,9,FALSE)</f>
        <v>#N/A</v>
      </c>
      <c r="AD98" s="508" t="e">
        <f>(VLOOKUP($G98,Lookup!$J$4:$K$34,2,FALSE)/Lookup!$J$2)*VLOOKUP($C98,Model!$A$2:$E$22,5,FALSE)*VLOOKUP($C98,Model!$A$2:$J$22,10,FALSE)</f>
        <v>#N/A</v>
      </c>
      <c r="AE98" s="508" t="e">
        <f>(VLOOKUP($H98,Lookup!$L$4:$M$15,2,FALSE)/Lookup!$L$2)*VLOOKUP($C98,Model!$A$2:$E$22,5,FALSE)*VLOOKUP($C98,Model!$A$2:$K$22,11,FALSE)</f>
        <v>#N/A</v>
      </c>
      <c r="AF98" s="508" t="e">
        <f>_xlfn.SWITCH(VLOOKUP($C98,Model!$A$2:$F$22,6,FALSE),8,(VLOOKUP($I98,Lookup!$N$17:$O$24,2,FALSE)/Lookup!$L$2)*VLOOKUP($C98,Model!$A$2:$E$22,5,FALSE)*VLOOKUP($C98,Model!$A$2:$K$22,11,FALSE),(VLOOKUP($I98,Lookup!$N$4:$O$15,2,FALSE)/Lookup!$L$2)*VLOOKUP($C98,Model!$A$2:$E$22,5,FALSE)*VLOOKUP($C98,Model!$A$2:$K$22,11,FALSE))</f>
        <v>#NAME?</v>
      </c>
      <c r="AG98" s="508" t="e">
        <f>(VLOOKUP($J98,Lookup!$P$4:$Q$15,2,FALSE)/Lookup!$P$2)*VLOOKUP($C98,Model!$A$2:$E$22,5,FALSE)*VLOOKUP($C98,Model!$A$2:$L$22,12,FALSE)</f>
        <v>#N/A</v>
      </c>
      <c r="AH98" s="508" t="e">
        <f>_xlfn.SWITCH(VLOOKUP($C98,Model!$A$2:$F$22,6,FALSE),8,(VLOOKUP($K98,Lookup!$R$15:$S$23,2,FALSE)/Lookup!$R$2)*VLOOKUP($C98,Model!$A$2:$E$22,5,FALSE)*VLOOKUP($C98,Model!$A$2:$M$22,13,FALSE),(VLOOKUP($K98,Lookup!$R$4:$S$12,2,FALSE)/Lookup!$R$2)*VLOOKUP($C98,Model!$A$2:$E$22,5,FALSE)*VLOOKUP($C98,Model!$A$2:$M$22,13,FALSE))</f>
        <v>#NAME?</v>
      </c>
      <c r="AI98" s="508" t="e">
        <f>(VLOOKUP($L98,Lookup!$V$4:$W$12,2,FALSE)/Lookup!$V$2)*VLOOKUP($C98,Model!$A$2:$E$22,5,FALSE)*VLOOKUP($C98,Model!$A$2:$N$22,14,FALSE)</f>
        <v>#N/A</v>
      </c>
      <c r="AJ98" s="508" t="e">
        <f>(VLOOKUP($M98,Lookup!$X$4:$Y$10,2,FALSE)/Lookup!$X$2)*VLOOKUP($C98,Model!$A$2:$E$22,5,FALSE)*VLOOKUP($C98,Model!$A$2:$O$22,15,FALSE)</f>
        <v>#N/A</v>
      </c>
      <c r="AK98" s="508" t="e">
        <f>(VLOOKUP($N98,Lookup!$Z$4:$AA$13,2,FALSE)/Lookup!$Z$2)*VLOOKUP($C98,Model!$A$2:$E$22,5,FALSE)*VLOOKUP($C98,Model!$A$2:$P$22,16,FALSE)</f>
        <v>#N/A</v>
      </c>
      <c r="AL98" s="508" t="e">
        <f>(VLOOKUP($O98,Lookup!$AB$4:$AC$13,2,FALSE)/Lookup!$AB$2)*VLOOKUP($C98,Model!$A$2:$E$22,5,FALSE)*VLOOKUP($C98,Model!$A$2:$Q$22,17,FALSE)</f>
        <v>#N/A</v>
      </c>
      <c r="AM98" s="508" t="e">
        <f>(VLOOKUP($P98,Lookup!$T$4:$U$8,2,FALSE)/Lookup!$T$2)*VLOOKUP($C98,Model!$A$2:$E$22,5,FALSE)*VLOOKUP($C98,Model!$A$2:$R$22,18,FALSE)</f>
        <v>#N/A</v>
      </c>
      <c r="AN98" s="508" t="e">
        <f>(VLOOKUP($Q98,Lookup!$AD$4:$AE$13,2,FALSE)/Lookup!$AD$2)*VLOOKUP($C98,Model!$A$2:$E$22,5,FALSE)*VLOOKUP($C98,Model!$A$2:$S$22,19,FALSE)</f>
        <v>#N/A</v>
      </c>
      <c r="AO98" s="508" t="e">
        <f>(VLOOKUP($R98,Lookup!$AF$4:$AG$8,2,FALSE)/Lookup!$AF$2)*VLOOKUP($C98,Model!$A$2:$E$22,5,FALSE)*VLOOKUP($C98,Model!$A$2:$T$22,20,FALSE)</f>
        <v>#N/A</v>
      </c>
      <c r="AP98" s="508" t="e">
        <f>(VLOOKUP($S98,Lookup!$AH$4:$AI$9,2,FALSE)/Lookup!$AH$2)*VLOOKUP($C98,Model!$A$2:$E$22,5,FALSE)*VLOOKUP($C98,Model!$A$2:$U$22,21,FALSE)</f>
        <v>#N/A</v>
      </c>
      <c r="AQ98" s="508" t="e">
        <f>(VLOOKUP($T98,Lookup!$AJ$4:$AK$12,2,FALSE)/Lookup!$AJ$2)*VLOOKUP($C98,Model!$A$2:$E$22,5,FALSE)*VLOOKUP($C98,Model!$A$2:$V$22,22,FALSE)</f>
        <v>#N/A</v>
      </c>
    </row>
    <row r="99">
      <c r="A99" s="74"/>
      <c r="B99" s="74"/>
      <c r="C99" s="74"/>
      <c r="D99" s="74"/>
      <c r="E99" s="74"/>
      <c r="F99" s="74"/>
      <c r="G99" s="74"/>
      <c r="H99" s="74"/>
      <c r="I99" s="75"/>
      <c r="J99" s="74"/>
      <c r="K99" s="74"/>
      <c r="L99" s="74"/>
      <c r="M99" s="74"/>
      <c r="N99" s="74"/>
      <c r="O99" s="77"/>
      <c r="P99" s="74"/>
      <c r="Q99" s="74"/>
      <c r="R99" s="74"/>
      <c r="S99" s="74"/>
      <c r="T99" s="74"/>
      <c r="U99" s="508">
        <f t="shared" si="4"/>
        <v>0</v>
      </c>
      <c r="V99" s="513">
        <f t="shared" si="3"/>
        <v>0</v>
      </c>
      <c r="W99" s="511"/>
      <c r="X99" s="511"/>
      <c r="Y99" s="511"/>
      <c r="Z99" s="507" t="e">
        <f>VLOOKUP($C99,Model!$A$2:$D$22,2,FALSE)</f>
        <v>#N/A</v>
      </c>
      <c r="AA99" s="508" t="e">
        <f>(VLOOKUP($D99,Lookup!$C$4:$D$36,2,FALSE)/Lookup!$C$2)*VLOOKUP($C99,Model!$A$2:$E$22,5,FALSE)*VLOOKUP($C99,Model!$A$2:$G$22,7,FALSE)</f>
        <v>#N/A</v>
      </c>
      <c r="AB99" s="508" t="e">
        <f>(VLOOKUP($E99,Lookup!$F$4:$G$8,2,FALSE)/Lookup!$F$2)*VLOOKUP($C99,Model!$A$2:$E$22,5,FALSE)*VLOOKUP($C99,Model!$A$2:$H$22,8,FALSE)</f>
        <v>#N/A</v>
      </c>
      <c r="AC99" s="508" t="e">
        <f>(VLOOKUP($F99,Lookup!$H$4:$I$26,2,FALSE)/Lookup!$H$2)*VLOOKUP($C99,Model!$A$2:$E$22,5,FALSE)*VLOOKUP($C99,Model!$A$2:$I$22,9,FALSE)</f>
        <v>#N/A</v>
      </c>
      <c r="AD99" s="508" t="e">
        <f>(VLOOKUP($G99,Lookup!$J$4:$K$34,2,FALSE)/Lookup!$J$2)*VLOOKUP($C99,Model!$A$2:$E$22,5,FALSE)*VLOOKUP($C99,Model!$A$2:$J$22,10,FALSE)</f>
        <v>#N/A</v>
      </c>
      <c r="AE99" s="508" t="e">
        <f>(VLOOKUP($H99,Lookup!$L$4:$M$15,2,FALSE)/Lookup!$L$2)*VLOOKUP($C99,Model!$A$2:$E$22,5,FALSE)*VLOOKUP($C99,Model!$A$2:$K$22,11,FALSE)</f>
        <v>#N/A</v>
      </c>
      <c r="AF99" s="508" t="e">
        <f>_xlfn.SWITCH(VLOOKUP($C99,Model!$A$2:$F$22,6,FALSE),8,(VLOOKUP($I99,Lookup!$N$17:$O$24,2,FALSE)/Lookup!$L$2)*VLOOKUP($C99,Model!$A$2:$E$22,5,FALSE)*VLOOKUP($C99,Model!$A$2:$K$22,11,FALSE),(VLOOKUP($I99,Lookup!$N$4:$O$15,2,FALSE)/Lookup!$L$2)*VLOOKUP($C99,Model!$A$2:$E$22,5,FALSE)*VLOOKUP($C99,Model!$A$2:$K$22,11,FALSE))</f>
        <v>#NAME?</v>
      </c>
      <c r="AG99" s="508" t="e">
        <f>(VLOOKUP($J99,Lookup!$P$4:$Q$15,2,FALSE)/Lookup!$P$2)*VLOOKUP($C99,Model!$A$2:$E$22,5,FALSE)*VLOOKUP($C99,Model!$A$2:$L$22,12,FALSE)</f>
        <v>#N/A</v>
      </c>
      <c r="AH99" s="508" t="e">
        <f>_xlfn.SWITCH(VLOOKUP($C99,Model!$A$2:$F$22,6,FALSE),8,(VLOOKUP($K99,Lookup!$R$15:$S$23,2,FALSE)/Lookup!$R$2)*VLOOKUP($C99,Model!$A$2:$E$22,5,FALSE)*VLOOKUP($C99,Model!$A$2:$M$22,13,FALSE),(VLOOKUP($K99,Lookup!$R$4:$S$12,2,FALSE)/Lookup!$R$2)*VLOOKUP($C99,Model!$A$2:$E$22,5,FALSE)*VLOOKUP($C99,Model!$A$2:$M$22,13,FALSE))</f>
        <v>#NAME?</v>
      </c>
      <c r="AI99" s="508" t="e">
        <f>(VLOOKUP($L99,Lookup!$V$4:$W$12,2,FALSE)/Lookup!$V$2)*VLOOKUP($C99,Model!$A$2:$E$22,5,FALSE)*VLOOKUP($C99,Model!$A$2:$N$22,14,FALSE)</f>
        <v>#N/A</v>
      </c>
      <c r="AJ99" s="508" t="e">
        <f>(VLOOKUP($M99,Lookup!$X$4:$Y$10,2,FALSE)/Lookup!$X$2)*VLOOKUP($C99,Model!$A$2:$E$22,5,FALSE)*VLOOKUP($C99,Model!$A$2:$O$22,15,FALSE)</f>
        <v>#N/A</v>
      </c>
      <c r="AK99" s="508" t="e">
        <f>(VLOOKUP($N99,Lookup!$Z$4:$AA$13,2,FALSE)/Lookup!$Z$2)*VLOOKUP($C99,Model!$A$2:$E$22,5,FALSE)*VLOOKUP($C99,Model!$A$2:$P$22,16,FALSE)</f>
        <v>#N/A</v>
      </c>
      <c r="AL99" s="508" t="e">
        <f>(VLOOKUP($O99,Lookup!$AB$4:$AC$13,2,FALSE)/Lookup!$AB$2)*VLOOKUP($C99,Model!$A$2:$E$22,5,FALSE)*VLOOKUP($C99,Model!$A$2:$Q$22,17,FALSE)</f>
        <v>#N/A</v>
      </c>
      <c r="AM99" s="508" t="e">
        <f>(VLOOKUP($P99,Lookup!$T$4:$U$8,2,FALSE)/Lookup!$T$2)*VLOOKUP($C99,Model!$A$2:$E$22,5,FALSE)*VLOOKUP($C99,Model!$A$2:$R$22,18,FALSE)</f>
        <v>#N/A</v>
      </c>
      <c r="AN99" s="508" t="e">
        <f>(VLOOKUP($Q99,Lookup!$AD$4:$AE$13,2,FALSE)/Lookup!$AD$2)*VLOOKUP($C99,Model!$A$2:$E$22,5,FALSE)*VLOOKUP($C99,Model!$A$2:$S$22,19,FALSE)</f>
        <v>#N/A</v>
      </c>
      <c r="AO99" s="508" t="e">
        <f>(VLOOKUP($R99,Lookup!$AF$4:$AG$8,2,FALSE)/Lookup!$AF$2)*VLOOKUP($C99,Model!$A$2:$E$22,5,FALSE)*VLOOKUP($C99,Model!$A$2:$T$22,20,FALSE)</f>
        <v>#N/A</v>
      </c>
      <c r="AP99" s="508" t="e">
        <f>(VLOOKUP($S99,Lookup!$AH$4:$AI$9,2,FALSE)/Lookup!$AH$2)*VLOOKUP($C99,Model!$A$2:$E$22,5,FALSE)*VLOOKUP($C99,Model!$A$2:$U$22,21,FALSE)</f>
        <v>#N/A</v>
      </c>
      <c r="AQ99" s="508" t="e">
        <f>(VLOOKUP($T99,Lookup!$AJ$4:$AK$12,2,FALSE)/Lookup!$AJ$2)*VLOOKUP($C99,Model!$A$2:$E$22,5,FALSE)*VLOOKUP($C99,Model!$A$2:$V$22,22,FALSE)</f>
        <v>#N/A</v>
      </c>
    </row>
    <row r="100">
      <c r="A100" s="74"/>
      <c r="B100" s="74"/>
      <c r="C100" s="74"/>
      <c r="D100" s="74"/>
      <c r="E100" s="74"/>
      <c r="F100" s="74"/>
      <c r="G100" s="74"/>
      <c r="H100" s="74"/>
      <c r="I100" s="75"/>
      <c r="J100" s="74"/>
      <c r="K100" s="74"/>
      <c r="L100" s="74"/>
      <c r="M100" s="74"/>
      <c r="N100" s="74"/>
      <c r="O100" s="77"/>
      <c r="P100" s="74"/>
      <c r="Q100" s="74"/>
      <c r="R100" s="74"/>
      <c r="S100" s="74"/>
      <c r="T100" s="74"/>
      <c r="U100" s="508">
        <f t="shared" si="4"/>
        <v>0</v>
      </c>
      <c r="V100" s="513">
        <f t="shared" si="3"/>
        <v>0</v>
      </c>
      <c r="W100" s="511"/>
      <c r="X100" s="511"/>
      <c r="Y100" s="511"/>
      <c r="Z100" s="507" t="e">
        <f>VLOOKUP($C100,Model!$A$2:$D$22,2,FALSE)</f>
        <v>#N/A</v>
      </c>
      <c r="AA100" s="508" t="e">
        <f>(VLOOKUP($D100,Lookup!$C$4:$D$36,2,FALSE)/Lookup!$C$2)*VLOOKUP($C100,Model!$A$2:$E$22,5,FALSE)*VLOOKUP($C100,Model!$A$2:$G$22,7,FALSE)</f>
        <v>#N/A</v>
      </c>
      <c r="AB100" s="508" t="e">
        <f>(VLOOKUP($E100,Lookup!$F$4:$G$8,2,FALSE)/Lookup!$F$2)*VLOOKUP($C100,Model!$A$2:$E$22,5,FALSE)*VLOOKUP($C100,Model!$A$2:$H$22,8,FALSE)</f>
        <v>#N/A</v>
      </c>
      <c r="AC100" s="508" t="e">
        <f>(VLOOKUP($F100,Lookup!$H$4:$I$26,2,FALSE)/Lookup!$H$2)*VLOOKUP($C100,Model!$A$2:$E$22,5,FALSE)*VLOOKUP($C100,Model!$A$2:$I$22,9,FALSE)</f>
        <v>#N/A</v>
      </c>
      <c r="AD100" s="508" t="e">
        <f>(VLOOKUP($G100,Lookup!$J$4:$K$34,2,FALSE)/Lookup!$J$2)*VLOOKUP($C100,Model!$A$2:$E$22,5,FALSE)*VLOOKUP($C100,Model!$A$2:$J$22,10,FALSE)</f>
        <v>#N/A</v>
      </c>
      <c r="AE100" s="508" t="e">
        <f>(VLOOKUP($H100,Lookup!$L$4:$M$15,2,FALSE)/Lookup!$L$2)*VLOOKUP($C100,Model!$A$2:$E$22,5,FALSE)*VLOOKUP($C100,Model!$A$2:$K$22,11,FALSE)</f>
        <v>#N/A</v>
      </c>
      <c r="AF100" s="508" t="e">
        <f>_xlfn.SWITCH(VLOOKUP($C100,Model!$A$2:$F$22,6,FALSE),8,(VLOOKUP($I100,Lookup!$N$17:$O$24,2,FALSE)/Lookup!$L$2)*VLOOKUP($C100,Model!$A$2:$E$22,5,FALSE)*VLOOKUP($C100,Model!$A$2:$K$22,11,FALSE),(VLOOKUP($I100,Lookup!$N$4:$O$15,2,FALSE)/Lookup!$L$2)*VLOOKUP($C100,Model!$A$2:$E$22,5,FALSE)*VLOOKUP($C100,Model!$A$2:$K$22,11,FALSE))</f>
        <v>#NAME?</v>
      </c>
      <c r="AG100" s="508" t="e">
        <f>(VLOOKUP($J100,Lookup!$P$4:$Q$15,2,FALSE)/Lookup!$P$2)*VLOOKUP($C100,Model!$A$2:$E$22,5,FALSE)*VLOOKUP($C100,Model!$A$2:$L$22,12,FALSE)</f>
        <v>#N/A</v>
      </c>
      <c r="AH100" s="508" t="e">
        <f>_xlfn.SWITCH(VLOOKUP($C100,Model!$A$2:$F$22,6,FALSE),8,(VLOOKUP($K100,Lookup!$R$15:$S$23,2,FALSE)/Lookup!$R$2)*VLOOKUP($C100,Model!$A$2:$E$22,5,FALSE)*VLOOKUP($C100,Model!$A$2:$M$22,13,FALSE),(VLOOKUP($K100,Lookup!$R$4:$S$12,2,FALSE)/Lookup!$R$2)*VLOOKUP($C100,Model!$A$2:$E$22,5,FALSE)*VLOOKUP($C100,Model!$A$2:$M$22,13,FALSE))</f>
        <v>#NAME?</v>
      </c>
      <c r="AI100" s="508" t="e">
        <f>(VLOOKUP($L100,Lookup!$V$4:$W$12,2,FALSE)/Lookup!$V$2)*VLOOKUP($C100,Model!$A$2:$E$22,5,FALSE)*VLOOKUP($C100,Model!$A$2:$N$22,14,FALSE)</f>
        <v>#N/A</v>
      </c>
      <c r="AJ100" s="508" t="e">
        <f>(VLOOKUP($M100,Lookup!$X$4:$Y$10,2,FALSE)/Lookup!$X$2)*VLOOKUP($C100,Model!$A$2:$E$22,5,FALSE)*VLOOKUP($C100,Model!$A$2:$O$22,15,FALSE)</f>
        <v>#N/A</v>
      </c>
      <c r="AK100" s="508" t="e">
        <f>(VLOOKUP($N100,Lookup!$Z$4:$AA$13,2,FALSE)/Lookup!$Z$2)*VLOOKUP($C100,Model!$A$2:$E$22,5,FALSE)*VLOOKUP($C100,Model!$A$2:$P$22,16,FALSE)</f>
        <v>#N/A</v>
      </c>
      <c r="AL100" s="508" t="e">
        <f>(VLOOKUP($O100,Lookup!$AB$4:$AC$13,2,FALSE)/Lookup!$AB$2)*VLOOKUP($C100,Model!$A$2:$E$22,5,FALSE)*VLOOKUP($C100,Model!$A$2:$Q$22,17,FALSE)</f>
        <v>#N/A</v>
      </c>
      <c r="AM100" s="508" t="e">
        <f>(VLOOKUP($P100,Lookup!$T$4:$U$8,2,FALSE)/Lookup!$T$2)*VLOOKUP($C100,Model!$A$2:$E$22,5,FALSE)*VLOOKUP($C100,Model!$A$2:$R$22,18,FALSE)</f>
        <v>#N/A</v>
      </c>
      <c r="AN100" s="508" t="e">
        <f>(VLOOKUP($Q100,Lookup!$AD$4:$AE$13,2,FALSE)/Lookup!$AD$2)*VLOOKUP($C100,Model!$A$2:$E$22,5,FALSE)*VLOOKUP($C100,Model!$A$2:$S$22,19,FALSE)</f>
        <v>#N/A</v>
      </c>
      <c r="AO100" s="508" t="e">
        <f>(VLOOKUP($R100,Lookup!$AF$4:$AG$8,2,FALSE)/Lookup!$AF$2)*VLOOKUP($C100,Model!$A$2:$E$22,5,FALSE)*VLOOKUP($C100,Model!$A$2:$T$22,20,FALSE)</f>
        <v>#N/A</v>
      </c>
      <c r="AP100" s="508" t="e">
        <f>(VLOOKUP($S100,Lookup!$AH$4:$AI$9,2,FALSE)/Lookup!$AH$2)*VLOOKUP($C100,Model!$A$2:$E$22,5,FALSE)*VLOOKUP($C100,Model!$A$2:$U$22,21,FALSE)</f>
        <v>#N/A</v>
      </c>
      <c r="AQ100" s="508" t="e">
        <f>(VLOOKUP($T100,Lookup!$AJ$4:$AK$12,2,FALSE)/Lookup!$AJ$2)*VLOOKUP($C100,Model!$A$2:$E$22,5,FALSE)*VLOOKUP($C100,Model!$A$2:$V$22,22,FALSE)</f>
        <v>#N/A</v>
      </c>
    </row>
    <row r="101">
      <c r="A101" s="74"/>
      <c r="B101" s="74"/>
      <c r="C101" s="74"/>
      <c r="D101" s="74"/>
      <c r="E101" s="74"/>
      <c r="F101" s="74"/>
      <c r="G101" s="74"/>
      <c r="H101" s="74"/>
      <c r="I101" s="75"/>
      <c r="J101" s="74"/>
      <c r="K101" s="74"/>
      <c r="L101" s="74"/>
      <c r="M101" s="74"/>
      <c r="N101" s="74"/>
      <c r="O101" s="77"/>
      <c r="P101" s="74"/>
      <c r="Q101" s="74"/>
      <c r="R101" s="74"/>
      <c r="S101" s="74"/>
      <c r="T101" s="74"/>
      <c r="U101" s="508">
        <f t="shared" si="4"/>
        <v>0</v>
      </c>
      <c r="V101" s="513">
        <f t="shared" si="3"/>
        <v>0</v>
      </c>
      <c r="W101" s="511"/>
      <c r="X101" s="511"/>
      <c r="Y101" s="511"/>
      <c r="Z101" s="507" t="e">
        <f>VLOOKUP($C101,Model!$A$2:$D$22,2,FALSE)</f>
        <v>#N/A</v>
      </c>
      <c r="AA101" s="508" t="e">
        <f>(VLOOKUP($D101,Lookup!$C$4:$D$36,2,FALSE)/Lookup!$C$2)*VLOOKUP($C101,Model!$A$2:$E$22,5,FALSE)*VLOOKUP($C101,Model!$A$2:$G$22,7,FALSE)</f>
        <v>#N/A</v>
      </c>
      <c r="AB101" s="508" t="e">
        <f>(VLOOKUP($E101,Lookup!$F$4:$G$8,2,FALSE)/Lookup!$F$2)*VLOOKUP($C101,Model!$A$2:$E$22,5,FALSE)*VLOOKUP($C101,Model!$A$2:$H$22,8,FALSE)</f>
        <v>#N/A</v>
      </c>
      <c r="AC101" s="508" t="e">
        <f>(VLOOKUP($F101,Lookup!$H$4:$I$26,2,FALSE)/Lookup!$H$2)*VLOOKUP($C101,Model!$A$2:$E$22,5,FALSE)*VLOOKUP($C101,Model!$A$2:$I$22,9,FALSE)</f>
        <v>#N/A</v>
      </c>
      <c r="AD101" s="508" t="e">
        <f>(VLOOKUP($G101,Lookup!$J$4:$K$34,2,FALSE)/Lookup!$J$2)*VLOOKUP($C101,Model!$A$2:$E$22,5,FALSE)*VLOOKUP($C101,Model!$A$2:$J$22,10,FALSE)</f>
        <v>#N/A</v>
      </c>
      <c r="AE101" s="508" t="e">
        <f>(VLOOKUP($H101,Lookup!$L$4:$M$15,2,FALSE)/Lookup!$L$2)*VLOOKUP($C101,Model!$A$2:$E$22,5,FALSE)*VLOOKUP($C101,Model!$A$2:$K$22,11,FALSE)</f>
        <v>#N/A</v>
      </c>
      <c r="AF101" s="508" t="e">
        <f>_xlfn.SWITCH(VLOOKUP($C101,Model!$A$2:$F$22,6,FALSE),8,(VLOOKUP($I101,Lookup!$N$17:$O$24,2,FALSE)/Lookup!$L$2)*VLOOKUP($C101,Model!$A$2:$E$22,5,FALSE)*VLOOKUP($C101,Model!$A$2:$K$22,11,FALSE),(VLOOKUP($I101,Lookup!$N$4:$O$15,2,FALSE)/Lookup!$L$2)*VLOOKUP($C101,Model!$A$2:$E$22,5,FALSE)*VLOOKUP($C101,Model!$A$2:$K$22,11,FALSE))</f>
        <v>#NAME?</v>
      </c>
      <c r="AG101" s="508" t="e">
        <f>(VLOOKUP($J101,Lookup!$P$4:$Q$15,2,FALSE)/Lookup!$P$2)*VLOOKUP($C101,Model!$A$2:$E$22,5,FALSE)*VLOOKUP($C101,Model!$A$2:$L$22,12,FALSE)</f>
        <v>#N/A</v>
      </c>
      <c r="AH101" s="508" t="e">
        <f>_xlfn.SWITCH(VLOOKUP($C101,Model!$A$2:$F$22,6,FALSE),8,(VLOOKUP($K101,Lookup!$R$15:$S$23,2,FALSE)/Lookup!$R$2)*VLOOKUP($C101,Model!$A$2:$E$22,5,FALSE)*VLOOKUP($C101,Model!$A$2:$M$22,13,FALSE),(VLOOKUP($K101,Lookup!$R$4:$S$12,2,FALSE)/Lookup!$R$2)*VLOOKUP($C101,Model!$A$2:$E$22,5,FALSE)*VLOOKUP($C101,Model!$A$2:$M$22,13,FALSE))</f>
        <v>#NAME?</v>
      </c>
      <c r="AI101" s="508" t="e">
        <f>(VLOOKUP($L101,Lookup!$V$4:$W$12,2,FALSE)/Lookup!$V$2)*VLOOKUP($C101,Model!$A$2:$E$22,5,FALSE)*VLOOKUP($C101,Model!$A$2:$N$22,14,FALSE)</f>
        <v>#N/A</v>
      </c>
      <c r="AJ101" s="508" t="e">
        <f>(VLOOKUP($M101,Lookup!$X$4:$Y$10,2,FALSE)/Lookup!$X$2)*VLOOKUP($C101,Model!$A$2:$E$22,5,FALSE)*VLOOKUP($C101,Model!$A$2:$O$22,15,FALSE)</f>
        <v>#N/A</v>
      </c>
      <c r="AK101" s="508" t="e">
        <f>(VLOOKUP($N101,Lookup!$Z$4:$AA$13,2,FALSE)/Lookup!$Z$2)*VLOOKUP($C101,Model!$A$2:$E$22,5,FALSE)*VLOOKUP($C101,Model!$A$2:$P$22,16,FALSE)</f>
        <v>#N/A</v>
      </c>
      <c r="AL101" s="508" t="e">
        <f>(VLOOKUP($O101,Lookup!$AB$4:$AC$13,2,FALSE)/Lookup!$AB$2)*VLOOKUP($C101,Model!$A$2:$E$22,5,FALSE)*VLOOKUP($C101,Model!$A$2:$Q$22,17,FALSE)</f>
        <v>#N/A</v>
      </c>
      <c r="AM101" s="508" t="e">
        <f>(VLOOKUP($P101,Lookup!$T$4:$U$8,2,FALSE)/Lookup!$T$2)*VLOOKUP($C101,Model!$A$2:$E$22,5,FALSE)*VLOOKUP($C101,Model!$A$2:$R$22,18,FALSE)</f>
        <v>#N/A</v>
      </c>
      <c r="AN101" s="508" t="e">
        <f>(VLOOKUP($Q101,Lookup!$AD$4:$AE$13,2,FALSE)/Lookup!$AD$2)*VLOOKUP($C101,Model!$A$2:$E$22,5,FALSE)*VLOOKUP($C101,Model!$A$2:$S$22,19,FALSE)</f>
        <v>#N/A</v>
      </c>
      <c r="AO101" s="508" t="e">
        <f>(VLOOKUP($R101,Lookup!$AF$4:$AG$8,2,FALSE)/Lookup!$AF$2)*VLOOKUP($C101,Model!$A$2:$E$22,5,FALSE)*VLOOKUP($C101,Model!$A$2:$T$22,20,FALSE)</f>
        <v>#N/A</v>
      </c>
      <c r="AP101" s="508" t="e">
        <f>(VLOOKUP($S101,Lookup!$AH$4:$AI$9,2,FALSE)/Lookup!$AH$2)*VLOOKUP($C101,Model!$A$2:$E$22,5,FALSE)*VLOOKUP($C101,Model!$A$2:$U$22,21,FALSE)</f>
        <v>#N/A</v>
      </c>
      <c r="AQ101" s="508" t="e">
        <f>(VLOOKUP($T101,Lookup!$AJ$4:$AK$12,2,FALSE)/Lookup!$AJ$2)*VLOOKUP($C101,Model!$A$2:$E$22,5,FALSE)*VLOOKUP($C101,Model!$A$2:$V$22,22,FALSE)</f>
        <v>#N/A</v>
      </c>
    </row>
    <row r="102">
      <c r="A102" s="74"/>
      <c r="B102" s="74"/>
      <c r="C102" s="74"/>
      <c r="D102" s="74"/>
      <c r="E102" s="74"/>
      <c r="F102" s="74"/>
      <c r="G102" s="74"/>
      <c r="H102" s="74"/>
      <c r="I102" s="75"/>
      <c r="J102" s="74"/>
      <c r="K102" s="74"/>
      <c r="L102" s="74"/>
      <c r="M102" s="74"/>
      <c r="N102" s="74"/>
      <c r="O102" s="77"/>
      <c r="P102" s="74"/>
      <c r="Q102" s="74"/>
      <c r="R102" s="74"/>
      <c r="S102" s="74"/>
      <c r="T102" s="74"/>
      <c r="U102" s="508">
        <f t="shared" si="4"/>
        <v>0</v>
      </c>
      <c r="V102" s="513">
        <f t="shared" si="3"/>
        <v>0</v>
      </c>
      <c r="W102" s="511"/>
      <c r="X102" s="511"/>
      <c r="Y102" s="511"/>
      <c r="Z102" s="507" t="e">
        <f>VLOOKUP($C102,Model!$A$2:$D$22,2,FALSE)</f>
        <v>#N/A</v>
      </c>
      <c r="AA102" s="508" t="e">
        <f>(VLOOKUP($D102,Lookup!$C$4:$D$36,2,FALSE)/Lookup!$C$2)*VLOOKUP($C102,Model!$A$2:$E$22,5,FALSE)*VLOOKUP($C102,Model!$A$2:$G$22,7,FALSE)</f>
        <v>#N/A</v>
      </c>
      <c r="AB102" s="508" t="e">
        <f>(VLOOKUP($E102,Lookup!$F$4:$G$8,2,FALSE)/Lookup!$F$2)*VLOOKUP($C102,Model!$A$2:$E$22,5,FALSE)*VLOOKUP($C102,Model!$A$2:$H$22,8,FALSE)</f>
        <v>#N/A</v>
      </c>
      <c r="AC102" s="508" t="e">
        <f>(VLOOKUP($F102,Lookup!$H$4:$I$26,2,FALSE)/Lookup!$H$2)*VLOOKUP($C102,Model!$A$2:$E$22,5,FALSE)*VLOOKUP($C102,Model!$A$2:$I$22,9,FALSE)</f>
        <v>#N/A</v>
      </c>
      <c r="AD102" s="508" t="e">
        <f>(VLOOKUP($G102,Lookup!$J$4:$K$34,2,FALSE)/Lookup!$J$2)*VLOOKUP($C102,Model!$A$2:$E$22,5,FALSE)*VLOOKUP($C102,Model!$A$2:$J$22,10,FALSE)</f>
        <v>#N/A</v>
      </c>
      <c r="AE102" s="508" t="e">
        <f>(VLOOKUP($H102,Lookup!$L$4:$M$15,2,FALSE)/Lookup!$L$2)*VLOOKUP($C102,Model!$A$2:$E$22,5,FALSE)*VLOOKUP($C102,Model!$A$2:$K$22,11,FALSE)</f>
        <v>#N/A</v>
      </c>
      <c r="AF102" s="508" t="e">
        <f>_xlfn.SWITCH(VLOOKUP($C102,Model!$A$2:$F$22,6,FALSE),8,(VLOOKUP($I102,Lookup!$N$17:$O$24,2,FALSE)/Lookup!$L$2)*VLOOKUP($C102,Model!$A$2:$E$22,5,FALSE)*VLOOKUP($C102,Model!$A$2:$K$22,11,FALSE),(VLOOKUP($I102,Lookup!$N$4:$O$15,2,FALSE)/Lookup!$L$2)*VLOOKUP($C102,Model!$A$2:$E$22,5,FALSE)*VLOOKUP($C102,Model!$A$2:$K$22,11,FALSE))</f>
        <v>#NAME?</v>
      </c>
      <c r="AG102" s="508" t="e">
        <f>(VLOOKUP($J102,Lookup!$P$4:$Q$15,2,FALSE)/Lookup!$P$2)*VLOOKUP($C102,Model!$A$2:$E$22,5,FALSE)*VLOOKUP($C102,Model!$A$2:$L$22,12,FALSE)</f>
        <v>#N/A</v>
      </c>
      <c r="AH102" s="508" t="e">
        <f>_xlfn.SWITCH(VLOOKUP($C102,Model!$A$2:$F$22,6,FALSE),8,(VLOOKUP($K102,Lookup!$R$15:$S$23,2,FALSE)/Lookup!$R$2)*VLOOKUP($C102,Model!$A$2:$E$22,5,FALSE)*VLOOKUP($C102,Model!$A$2:$M$22,13,FALSE),(VLOOKUP($K102,Lookup!$R$4:$S$12,2,FALSE)/Lookup!$R$2)*VLOOKUP($C102,Model!$A$2:$E$22,5,FALSE)*VLOOKUP($C102,Model!$A$2:$M$22,13,FALSE))</f>
        <v>#NAME?</v>
      </c>
      <c r="AI102" s="508" t="e">
        <f>(VLOOKUP($L102,Lookup!$V$4:$W$12,2,FALSE)/Lookup!$V$2)*VLOOKUP($C102,Model!$A$2:$E$22,5,FALSE)*VLOOKUP($C102,Model!$A$2:$N$22,14,FALSE)</f>
        <v>#N/A</v>
      </c>
      <c r="AJ102" s="508" t="e">
        <f>(VLOOKUP($M102,Lookup!$X$4:$Y$10,2,FALSE)/Lookup!$X$2)*VLOOKUP($C102,Model!$A$2:$E$22,5,FALSE)*VLOOKUP($C102,Model!$A$2:$O$22,15,FALSE)</f>
        <v>#N/A</v>
      </c>
      <c r="AK102" s="508" t="e">
        <f>(VLOOKUP($N102,Lookup!$Z$4:$AA$13,2,FALSE)/Lookup!$Z$2)*VLOOKUP($C102,Model!$A$2:$E$22,5,FALSE)*VLOOKUP($C102,Model!$A$2:$P$22,16,FALSE)</f>
        <v>#N/A</v>
      </c>
      <c r="AL102" s="508" t="e">
        <f>(VLOOKUP($O102,Lookup!$AB$4:$AC$13,2,FALSE)/Lookup!$AB$2)*VLOOKUP($C102,Model!$A$2:$E$22,5,FALSE)*VLOOKUP($C102,Model!$A$2:$Q$22,17,FALSE)</f>
        <v>#N/A</v>
      </c>
      <c r="AM102" s="508" t="e">
        <f>(VLOOKUP($P102,Lookup!$T$4:$U$8,2,FALSE)/Lookup!$T$2)*VLOOKUP($C102,Model!$A$2:$E$22,5,FALSE)*VLOOKUP($C102,Model!$A$2:$R$22,18,FALSE)</f>
        <v>#N/A</v>
      </c>
      <c r="AN102" s="508" t="e">
        <f>(VLOOKUP($Q102,Lookup!$AD$4:$AE$13,2,FALSE)/Lookup!$AD$2)*VLOOKUP($C102,Model!$A$2:$E$22,5,FALSE)*VLOOKUP($C102,Model!$A$2:$S$22,19,FALSE)</f>
        <v>#N/A</v>
      </c>
      <c r="AO102" s="508" t="e">
        <f>(VLOOKUP($R102,Lookup!$AF$4:$AG$8,2,FALSE)/Lookup!$AF$2)*VLOOKUP($C102,Model!$A$2:$E$22,5,FALSE)*VLOOKUP($C102,Model!$A$2:$T$22,20,FALSE)</f>
        <v>#N/A</v>
      </c>
      <c r="AP102" s="508" t="e">
        <f>(VLOOKUP($S102,Lookup!$AH$4:$AI$9,2,FALSE)/Lookup!$AH$2)*VLOOKUP($C102,Model!$A$2:$E$22,5,FALSE)*VLOOKUP($C102,Model!$A$2:$U$22,21,FALSE)</f>
        <v>#N/A</v>
      </c>
      <c r="AQ102" s="508" t="e">
        <f>(VLOOKUP($T102,Lookup!$AJ$4:$AK$12,2,FALSE)/Lookup!$AJ$2)*VLOOKUP($C102,Model!$A$2:$E$22,5,FALSE)*VLOOKUP($C102,Model!$A$2:$V$22,22,FALSE)</f>
        <v>#N/A</v>
      </c>
    </row>
    <row r="103">
      <c r="A103" s="74"/>
      <c r="B103" s="74"/>
      <c r="C103" s="74"/>
      <c r="D103" s="74"/>
      <c r="E103" s="74"/>
      <c r="F103" s="74"/>
      <c r="G103" s="74"/>
      <c r="H103" s="74"/>
      <c r="I103" s="75"/>
      <c r="J103" s="74"/>
      <c r="K103" s="74"/>
      <c r="L103" s="74"/>
      <c r="M103" s="74"/>
      <c r="N103" s="74"/>
      <c r="O103" s="77"/>
      <c r="P103" s="74"/>
      <c r="Q103" s="74"/>
      <c r="R103" s="74"/>
      <c r="S103" s="74"/>
      <c r="T103" s="74"/>
      <c r="U103" s="508">
        <f t="shared" si="4"/>
        <v>0</v>
      </c>
      <c r="V103" s="513">
        <f t="shared" si="3"/>
        <v>0</v>
      </c>
      <c r="W103" s="511"/>
      <c r="X103" s="511"/>
      <c r="Y103" s="511"/>
      <c r="Z103" s="507" t="e">
        <f>VLOOKUP($C103,Model!$A$2:$D$22,2,FALSE)</f>
        <v>#N/A</v>
      </c>
      <c r="AA103" s="508" t="e">
        <f>(VLOOKUP($D103,Lookup!$C$4:$D$36,2,FALSE)/Lookup!$C$2)*VLOOKUP($C103,Model!$A$2:$E$22,5,FALSE)*VLOOKUP($C103,Model!$A$2:$G$22,7,FALSE)</f>
        <v>#N/A</v>
      </c>
      <c r="AB103" s="508" t="e">
        <f>(VLOOKUP($E103,Lookup!$F$4:$G$8,2,FALSE)/Lookup!$F$2)*VLOOKUP($C103,Model!$A$2:$E$22,5,FALSE)*VLOOKUP($C103,Model!$A$2:$H$22,8,FALSE)</f>
        <v>#N/A</v>
      </c>
      <c r="AC103" s="508" t="e">
        <f>(VLOOKUP($F103,Lookup!$H$4:$I$26,2,FALSE)/Lookup!$H$2)*VLOOKUP($C103,Model!$A$2:$E$22,5,FALSE)*VLOOKUP($C103,Model!$A$2:$I$22,9,FALSE)</f>
        <v>#N/A</v>
      </c>
      <c r="AD103" s="508" t="e">
        <f>(VLOOKUP($G103,Lookup!$J$4:$K$34,2,FALSE)/Lookup!$J$2)*VLOOKUP($C103,Model!$A$2:$E$22,5,FALSE)*VLOOKUP($C103,Model!$A$2:$J$22,10,FALSE)</f>
        <v>#N/A</v>
      </c>
      <c r="AE103" s="508" t="e">
        <f>(VLOOKUP($H103,Lookup!$L$4:$M$15,2,FALSE)/Lookup!$L$2)*VLOOKUP($C103,Model!$A$2:$E$22,5,FALSE)*VLOOKUP($C103,Model!$A$2:$K$22,11,FALSE)</f>
        <v>#N/A</v>
      </c>
      <c r="AF103" s="508" t="e">
        <f>_xlfn.SWITCH(VLOOKUP($C103,Model!$A$2:$F$22,6,FALSE),8,(VLOOKUP($I103,Lookup!$N$17:$O$24,2,FALSE)/Lookup!$L$2)*VLOOKUP($C103,Model!$A$2:$E$22,5,FALSE)*VLOOKUP($C103,Model!$A$2:$K$22,11,FALSE),(VLOOKUP($I103,Lookup!$N$4:$O$15,2,FALSE)/Lookup!$L$2)*VLOOKUP($C103,Model!$A$2:$E$22,5,FALSE)*VLOOKUP($C103,Model!$A$2:$K$22,11,FALSE))</f>
        <v>#NAME?</v>
      </c>
      <c r="AG103" s="508" t="e">
        <f>(VLOOKUP($J103,Lookup!$P$4:$Q$15,2,FALSE)/Lookup!$P$2)*VLOOKUP($C103,Model!$A$2:$E$22,5,FALSE)*VLOOKUP($C103,Model!$A$2:$L$22,12,FALSE)</f>
        <v>#N/A</v>
      </c>
      <c r="AH103" s="508" t="e">
        <f>_xlfn.SWITCH(VLOOKUP($C103,Model!$A$2:$F$22,6,FALSE),8,(VLOOKUP($K103,Lookup!$R$15:$S$23,2,FALSE)/Lookup!$R$2)*VLOOKUP($C103,Model!$A$2:$E$22,5,FALSE)*VLOOKUP($C103,Model!$A$2:$M$22,13,FALSE),(VLOOKUP($K103,Lookup!$R$4:$S$12,2,FALSE)/Lookup!$R$2)*VLOOKUP($C103,Model!$A$2:$E$22,5,FALSE)*VLOOKUP($C103,Model!$A$2:$M$22,13,FALSE))</f>
        <v>#NAME?</v>
      </c>
      <c r="AI103" s="508" t="e">
        <f>(VLOOKUP($L103,Lookup!$V$4:$W$12,2,FALSE)/Lookup!$V$2)*VLOOKUP($C103,Model!$A$2:$E$22,5,FALSE)*VLOOKUP($C103,Model!$A$2:$N$22,14,FALSE)</f>
        <v>#N/A</v>
      </c>
      <c r="AJ103" s="508" t="e">
        <f>(VLOOKUP($M103,Lookup!$X$4:$Y$10,2,FALSE)/Lookup!$X$2)*VLOOKUP($C103,Model!$A$2:$E$22,5,FALSE)*VLOOKUP($C103,Model!$A$2:$O$22,15,FALSE)</f>
        <v>#N/A</v>
      </c>
      <c r="AK103" s="508" t="e">
        <f>(VLOOKUP($N103,Lookup!$Z$4:$AA$13,2,FALSE)/Lookup!$Z$2)*VLOOKUP($C103,Model!$A$2:$E$22,5,FALSE)*VLOOKUP($C103,Model!$A$2:$P$22,16,FALSE)</f>
        <v>#N/A</v>
      </c>
      <c r="AL103" s="508" t="e">
        <f>(VLOOKUP($O103,Lookup!$AB$4:$AC$13,2,FALSE)/Lookup!$AB$2)*VLOOKUP($C103,Model!$A$2:$E$22,5,FALSE)*VLOOKUP($C103,Model!$A$2:$Q$22,17,FALSE)</f>
        <v>#N/A</v>
      </c>
      <c r="AM103" s="508" t="e">
        <f>(VLOOKUP($P103,Lookup!$T$4:$U$8,2,FALSE)/Lookup!$T$2)*VLOOKUP($C103,Model!$A$2:$E$22,5,FALSE)*VLOOKUP($C103,Model!$A$2:$R$22,18,FALSE)</f>
        <v>#N/A</v>
      </c>
      <c r="AN103" s="508" t="e">
        <f>(VLOOKUP($Q103,Lookup!$AD$4:$AE$13,2,FALSE)/Lookup!$AD$2)*VLOOKUP($C103,Model!$A$2:$E$22,5,FALSE)*VLOOKUP($C103,Model!$A$2:$S$22,19,FALSE)</f>
        <v>#N/A</v>
      </c>
      <c r="AO103" s="508" t="e">
        <f>(VLOOKUP($R103,Lookup!$AF$4:$AG$8,2,FALSE)/Lookup!$AF$2)*VLOOKUP($C103,Model!$A$2:$E$22,5,FALSE)*VLOOKUP($C103,Model!$A$2:$T$22,20,FALSE)</f>
        <v>#N/A</v>
      </c>
      <c r="AP103" s="508" t="e">
        <f>(VLOOKUP($S103,Lookup!$AH$4:$AI$9,2,FALSE)/Lookup!$AH$2)*VLOOKUP($C103,Model!$A$2:$E$22,5,FALSE)*VLOOKUP($C103,Model!$A$2:$U$22,21,FALSE)</f>
        <v>#N/A</v>
      </c>
      <c r="AQ103" s="508" t="e">
        <f>(VLOOKUP($T103,Lookup!$AJ$4:$AK$12,2,FALSE)/Lookup!$AJ$2)*VLOOKUP($C103,Model!$A$2:$E$22,5,FALSE)*VLOOKUP($C103,Model!$A$2:$V$22,22,FALSE)</f>
        <v>#N/A</v>
      </c>
    </row>
    <row r="104">
      <c r="A104" s="74"/>
      <c r="B104" s="74"/>
      <c r="C104" s="74"/>
      <c r="D104" s="74"/>
      <c r="E104" s="74"/>
      <c r="F104" s="74"/>
      <c r="G104" s="74"/>
      <c r="H104" s="74"/>
      <c r="I104" s="75"/>
      <c r="J104" s="74"/>
      <c r="K104" s="74"/>
      <c r="L104" s="74"/>
      <c r="M104" s="74"/>
      <c r="N104" s="74"/>
      <c r="O104" s="77"/>
      <c r="P104" s="74"/>
      <c r="Q104" s="74"/>
      <c r="R104" s="74"/>
      <c r="S104" s="74"/>
      <c r="T104" s="74"/>
      <c r="U104" s="508">
        <f t="shared" si="4"/>
        <v>0</v>
      </c>
      <c r="V104" s="513">
        <f t="shared" si="3"/>
        <v>0</v>
      </c>
      <c r="W104" s="511"/>
      <c r="X104" s="511"/>
      <c r="Y104" s="511"/>
      <c r="Z104" s="507" t="e">
        <f>VLOOKUP($C104,Model!$A$2:$D$22,2,FALSE)</f>
        <v>#N/A</v>
      </c>
      <c r="AA104" s="508" t="e">
        <f>(VLOOKUP($D104,Lookup!$C$4:$D$36,2,FALSE)/Lookup!$C$2)*VLOOKUP($C104,Model!$A$2:$E$22,5,FALSE)*VLOOKUP($C104,Model!$A$2:$G$22,7,FALSE)</f>
        <v>#N/A</v>
      </c>
      <c r="AB104" s="508" t="e">
        <f>(VLOOKUP($E104,Lookup!$F$4:$G$8,2,FALSE)/Lookup!$F$2)*VLOOKUP($C104,Model!$A$2:$E$22,5,FALSE)*VLOOKUP($C104,Model!$A$2:$H$22,8,FALSE)</f>
        <v>#N/A</v>
      </c>
      <c r="AC104" s="508" t="e">
        <f>(VLOOKUP($F104,Lookup!$H$4:$I$26,2,FALSE)/Lookup!$H$2)*VLOOKUP($C104,Model!$A$2:$E$22,5,FALSE)*VLOOKUP($C104,Model!$A$2:$I$22,9,FALSE)</f>
        <v>#N/A</v>
      </c>
      <c r="AD104" s="508" t="e">
        <f>(VLOOKUP($G104,Lookup!$J$4:$K$34,2,FALSE)/Lookup!$J$2)*VLOOKUP($C104,Model!$A$2:$E$22,5,FALSE)*VLOOKUP($C104,Model!$A$2:$J$22,10,FALSE)</f>
        <v>#N/A</v>
      </c>
      <c r="AE104" s="508" t="e">
        <f>(VLOOKUP($H104,Lookup!$L$4:$M$15,2,FALSE)/Lookup!$L$2)*VLOOKUP($C104,Model!$A$2:$E$22,5,FALSE)*VLOOKUP($C104,Model!$A$2:$K$22,11,FALSE)</f>
        <v>#N/A</v>
      </c>
      <c r="AF104" s="508" t="e">
        <f>_xlfn.SWITCH(VLOOKUP($C104,Model!$A$2:$F$22,6,FALSE),8,(VLOOKUP($I104,Lookup!$N$17:$O$24,2,FALSE)/Lookup!$L$2)*VLOOKUP($C104,Model!$A$2:$E$22,5,FALSE)*VLOOKUP($C104,Model!$A$2:$K$22,11,FALSE),(VLOOKUP($I104,Lookup!$N$4:$O$15,2,FALSE)/Lookup!$L$2)*VLOOKUP($C104,Model!$A$2:$E$22,5,FALSE)*VLOOKUP($C104,Model!$A$2:$K$22,11,FALSE))</f>
        <v>#NAME?</v>
      </c>
      <c r="AG104" s="508" t="e">
        <f>(VLOOKUP($J104,Lookup!$P$4:$Q$15,2,FALSE)/Lookup!$P$2)*VLOOKUP($C104,Model!$A$2:$E$22,5,FALSE)*VLOOKUP($C104,Model!$A$2:$L$22,12,FALSE)</f>
        <v>#N/A</v>
      </c>
      <c r="AH104" s="508" t="e">
        <f>_xlfn.SWITCH(VLOOKUP($C104,Model!$A$2:$F$22,6,FALSE),8,(VLOOKUP($K104,Lookup!$R$15:$S$23,2,FALSE)/Lookup!$R$2)*VLOOKUP($C104,Model!$A$2:$E$22,5,FALSE)*VLOOKUP($C104,Model!$A$2:$M$22,13,FALSE),(VLOOKUP($K104,Lookup!$R$4:$S$12,2,FALSE)/Lookup!$R$2)*VLOOKUP($C104,Model!$A$2:$E$22,5,FALSE)*VLOOKUP($C104,Model!$A$2:$M$22,13,FALSE))</f>
        <v>#NAME?</v>
      </c>
      <c r="AI104" s="508" t="e">
        <f>(VLOOKUP($L104,Lookup!$V$4:$W$12,2,FALSE)/Lookup!$V$2)*VLOOKUP($C104,Model!$A$2:$E$22,5,FALSE)*VLOOKUP($C104,Model!$A$2:$N$22,14,FALSE)</f>
        <v>#N/A</v>
      </c>
      <c r="AJ104" s="508" t="e">
        <f>(VLOOKUP($M104,Lookup!$X$4:$Y$10,2,FALSE)/Lookup!$X$2)*VLOOKUP($C104,Model!$A$2:$E$22,5,FALSE)*VLOOKUP($C104,Model!$A$2:$O$22,15,FALSE)</f>
        <v>#N/A</v>
      </c>
      <c r="AK104" s="508" t="e">
        <f>(VLOOKUP($N104,Lookup!$Z$4:$AA$13,2,FALSE)/Lookup!$Z$2)*VLOOKUP($C104,Model!$A$2:$E$22,5,FALSE)*VLOOKUP($C104,Model!$A$2:$P$22,16,FALSE)</f>
        <v>#N/A</v>
      </c>
      <c r="AL104" s="508" t="e">
        <f>(VLOOKUP($O104,Lookup!$AB$4:$AC$13,2,FALSE)/Lookup!$AB$2)*VLOOKUP($C104,Model!$A$2:$E$22,5,FALSE)*VLOOKUP($C104,Model!$A$2:$Q$22,17,FALSE)</f>
        <v>#N/A</v>
      </c>
      <c r="AM104" s="508" t="e">
        <f>(VLOOKUP($P104,Lookup!$T$4:$U$8,2,FALSE)/Lookup!$T$2)*VLOOKUP($C104,Model!$A$2:$E$22,5,FALSE)*VLOOKUP($C104,Model!$A$2:$R$22,18,FALSE)</f>
        <v>#N/A</v>
      </c>
      <c r="AN104" s="508" t="e">
        <f>(VLOOKUP($Q104,Lookup!$AD$4:$AE$13,2,FALSE)/Lookup!$AD$2)*VLOOKUP($C104,Model!$A$2:$E$22,5,FALSE)*VLOOKUP($C104,Model!$A$2:$S$22,19,FALSE)</f>
        <v>#N/A</v>
      </c>
      <c r="AO104" s="508" t="e">
        <f>(VLOOKUP($R104,Lookup!$AF$4:$AG$8,2,FALSE)/Lookup!$AF$2)*VLOOKUP($C104,Model!$A$2:$E$22,5,FALSE)*VLOOKUP($C104,Model!$A$2:$T$22,20,FALSE)</f>
        <v>#N/A</v>
      </c>
      <c r="AP104" s="508" t="e">
        <f>(VLOOKUP($S104,Lookup!$AH$4:$AI$9,2,FALSE)/Lookup!$AH$2)*VLOOKUP($C104,Model!$A$2:$E$22,5,FALSE)*VLOOKUP($C104,Model!$A$2:$U$22,21,FALSE)</f>
        <v>#N/A</v>
      </c>
      <c r="AQ104" s="508" t="e">
        <f>(VLOOKUP($T104,Lookup!$AJ$4:$AK$12,2,FALSE)/Lookup!$AJ$2)*VLOOKUP($C104,Model!$A$2:$E$22,5,FALSE)*VLOOKUP($C104,Model!$A$2:$V$22,22,FALSE)</f>
        <v>#N/A</v>
      </c>
    </row>
    <row r="105">
      <c r="A105" s="74"/>
      <c r="B105" s="74"/>
      <c r="C105" s="74"/>
      <c r="D105" s="74"/>
      <c r="E105" s="74"/>
      <c r="F105" s="74"/>
      <c r="G105" s="74"/>
      <c r="H105" s="74"/>
      <c r="I105" s="75"/>
      <c r="J105" s="74"/>
      <c r="K105" s="74"/>
      <c r="L105" s="74"/>
      <c r="M105" s="74"/>
      <c r="N105" s="74"/>
      <c r="O105" s="77"/>
      <c r="P105" s="74"/>
      <c r="Q105" s="74"/>
      <c r="R105" s="74"/>
      <c r="S105" s="74"/>
      <c r="T105" s="74"/>
      <c r="U105" s="508">
        <f t="shared" si="4"/>
        <v>0</v>
      </c>
      <c r="V105" s="513">
        <f t="shared" si="3"/>
        <v>0</v>
      </c>
      <c r="W105" s="511"/>
      <c r="X105" s="511"/>
      <c r="Y105" s="511"/>
      <c r="Z105" s="507" t="e">
        <f>VLOOKUP($C105,Model!$A$2:$D$22,2,FALSE)</f>
        <v>#N/A</v>
      </c>
      <c r="AA105" s="508" t="e">
        <f>(VLOOKUP($D105,Lookup!$C$4:$D$36,2,FALSE)/Lookup!$C$2)*VLOOKUP($C105,Model!$A$2:$E$22,5,FALSE)*VLOOKUP($C105,Model!$A$2:$G$22,7,FALSE)</f>
        <v>#N/A</v>
      </c>
      <c r="AB105" s="508" t="e">
        <f>(VLOOKUP($E105,Lookup!$F$4:$G$8,2,FALSE)/Lookup!$F$2)*VLOOKUP($C105,Model!$A$2:$E$22,5,FALSE)*VLOOKUP($C105,Model!$A$2:$H$22,8,FALSE)</f>
        <v>#N/A</v>
      </c>
      <c r="AC105" s="508" t="e">
        <f>(VLOOKUP($F105,Lookup!$H$4:$I$26,2,FALSE)/Lookup!$H$2)*VLOOKUP($C105,Model!$A$2:$E$22,5,FALSE)*VLOOKUP($C105,Model!$A$2:$I$22,9,FALSE)</f>
        <v>#N/A</v>
      </c>
      <c r="AD105" s="508" t="e">
        <f>(VLOOKUP($G105,Lookup!$J$4:$K$34,2,FALSE)/Lookup!$J$2)*VLOOKUP($C105,Model!$A$2:$E$22,5,FALSE)*VLOOKUP($C105,Model!$A$2:$J$22,10,FALSE)</f>
        <v>#N/A</v>
      </c>
      <c r="AE105" s="508" t="e">
        <f>(VLOOKUP($H105,Lookup!$L$4:$M$15,2,FALSE)/Lookup!$L$2)*VLOOKUP($C105,Model!$A$2:$E$22,5,FALSE)*VLOOKUP($C105,Model!$A$2:$K$22,11,FALSE)</f>
        <v>#N/A</v>
      </c>
      <c r="AF105" s="508" t="e">
        <f>_xlfn.SWITCH(VLOOKUP($C105,Model!$A$2:$F$22,6,FALSE),8,(VLOOKUP($I105,Lookup!$N$17:$O$24,2,FALSE)/Lookup!$L$2)*VLOOKUP($C105,Model!$A$2:$E$22,5,FALSE)*VLOOKUP($C105,Model!$A$2:$K$22,11,FALSE),(VLOOKUP($I105,Lookup!$N$4:$O$15,2,FALSE)/Lookup!$L$2)*VLOOKUP($C105,Model!$A$2:$E$22,5,FALSE)*VLOOKUP($C105,Model!$A$2:$K$22,11,FALSE))</f>
        <v>#NAME?</v>
      </c>
      <c r="AG105" s="508" t="e">
        <f>(VLOOKUP($J105,Lookup!$P$4:$Q$15,2,FALSE)/Lookup!$P$2)*VLOOKUP($C105,Model!$A$2:$E$22,5,FALSE)*VLOOKUP($C105,Model!$A$2:$L$22,12,FALSE)</f>
        <v>#N/A</v>
      </c>
      <c r="AH105" s="508" t="e">
        <f>_xlfn.SWITCH(VLOOKUP($C105,Model!$A$2:$F$22,6,FALSE),8,(VLOOKUP($K105,Lookup!$R$15:$S$23,2,FALSE)/Lookup!$R$2)*VLOOKUP($C105,Model!$A$2:$E$22,5,FALSE)*VLOOKUP($C105,Model!$A$2:$M$22,13,FALSE),(VLOOKUP($K105,Lookup!$R$4:$S$12,2,FALSE)/Lookup!$R$2)*VLOOKUP($C105,Model!$A$2:$E$22,5,FALSE)*VLOOKUP($C105,Model!$A$2:$M$22,13,FALSE))</f>
        <v>#NAME?</v>
      </c>
      <c r="AI105" s="508" t="e">
        <f>(VLOOKUP($L105,Lookup!$V$4:$W$12,2,FALSE)/Lookup!$V$2)*VLOOKUP($C105,Model!$A$2:$E$22,5,FALSE)*VLOOKUP($C105,Model!$A$2:$N$22,14,FALSE)</f>
        <v>#N/A</v>
      </c>
      <c r="AJ105" s="508" t="e">
        <f>(VLOOKUP($M105,Lookup!$X$4:$Y$10,2,FALSE)/Lookup!$X$2)*VLOOKUP($C105,Model!$A$2:$E$22,5,FALSE)*VLOOKUP($C105,Model!$A$2:$O$22,15,FALSE)</f>
        <v>#N/A</v>
      </c>
      <c r="AK105" s="508" t="e">
        <f>(VLOOKUP($N105,Lookup!$Z$4:$AA$13,2,FALSE)/Lookup!$Z$2)*VLOOKUP($C105,Model!$A$2:$E$22,5,FALSE)*VLOOKUP($C105,Model!$A$2:$P$22,16,FALSE)</f>
        <v>#N/A</v>
      </c>
      <c r="AL105" s="508" t="e">
        <f>(VLOOKUP($O105,Lookup!$AB$4:$AC$13,2,FALSE)/Lookup!$AB$2)*VLOOKUP($C105,Model!$A$2:$E$22,5,FALSE)*VLOOKUP($C105,Model!$A$2:$Q$22,17,FALSE)</f>
        <v>#N/A</v>
      </c>
      <c r="AM105" s="508" t="e">
        <f>(VLOOKUP($P105,Lookup!$T$4:$U$8,2,FALSE)/Lookup!$T$2)*VLOOKUP($C105,Model!$A$2:$E$22,5,FALSE)*VLOOKUP($C105,Model!$A$2:$R$22,18,FALSE)</f>
        <v>#N/A</v>
      </c>
      <c r="AN105" s="508" t="e">
        <f>(VLOOKUP($Q105,Lookup!$AD$4:$AE$13,2,FALSE)/Lookup!$AD$2)*VLOOKUP($C105,Model!$A$2:$E$22,5,FALSE)*VLOOKUP($C105,Model!$A$2:$S$22,19,FALSE)</f>
        <v>#N/A</v>
      </c>
      <c r="AO105" s="508" t="e">
        <f>(VLOOKUP($R105,Lookup!$AF$4:$AG$8,2,FALSE)/Lookup!$AF$2)*VLOOKUP($C105,Model!$A$2:$E$22,5,FALSE)*VLOOKUP($C105,Model!$A$2:$T$22,20,FALSE)</f>
        <v>#N/A</v>
      </c>
      <c r="AP105" s="508" t="e">
        <f>(VLOOKUP($S105,Lookup!$AH$4:$AI$9,2,FALSE)/Lookup!$AH$2)*VLOOKUP($C105,Model!$A$2:$E$22,5,FALSE)*VLOOKUP($C105,Model!$A$2:$U$22,21,FALSE)</f>
        <v>#N/A</v>
      </c>
      <c r="AQ105" s="508" t="e">
        <f>(VLOOKUP($T105,Lookup!$AJ$4:$AK$12,2,FALSE)/Lookup!$AJ$2)*VLOOKUP($C105,Model!$A$2:$E$22,5,FALSE)*VLOOKUP($C105,Model!$A$2:$V$22,22,FALSE)</f>
        <v>#N/A</v>
      </c>
    </row>
    <row r="106">
      <c r="A106" s="74"/>
      <c r="B106" s="74"/>
      <c r="C106" s="74"/>
      <c r="D106" s="74"/>
      <c r="E106" s="74"/>
      <c r="F106" s="74"/>
      <c r="G106" s="74"/>
      <c r="H106" s="74"/>
      <c r="I106" s="75"/>
      <c r="J106" s="74"/>
      <c r="K106" s="74"/>
      <c r="L106" s="74"/>
      <c r="M106" s="74"/>
      <c r="N106" s="74"/>
      <c r="O106" s="77"/>
      <c r="P106" s="74"/>
      <c r="Q106" s="74"/>
      <c r="R106" s="74"/>
      <c r="S106" s="74"/>
      <c r="T106" s="74"/>
      <c r="U106" s="508">
        <f t="shared" si="4"/>
        <v>0</v>
      </c>
      <c r="V106" s="513">
        <f t="shared" si="3"/>
        <v>0</v>
      </c>
      <c r="W106" s="511"/>
      <c r="X106" s="511"/>
      <c r="Y106" s="511"/>
      <c r="Z106" s="507" t="e">
        <f>VLOOKUP($C106,Model!$A$2:$D$22,2,FALSE)</f>
        <v>#N/A</v>
      </c>
      <c r="AA106" s="508" t="e">
        <f>(VLOOKUP($D106,Lookup!$C$4:$D$36,2,FALSE)/Lookup!$C$2)*VLOOKUP($C106,Model!$A$2:$E$22,5,FALSE)*VLOOKUP($C106,Model!$A$2:$G$22,7,FALSE)</f>
        <v>#N/A</v>
      </c>
      <c r="AB106" s="508" t="e">
        <f>(VLOOKUP($E106,Lookup!$F$4:$G$8,2,FALSE)/Lookup!$F$2)*VLOOKUP($C106,Model!$A$2:$E$22,5,FALSE)*VLOOKUP($C106,Model!$A$2:$H$22,8,FALSE)</f>
        <v>#N/A</v>
      </c>
      <c r="AC106" s="508" t="e">
        <f>(VLOOKUP($F106,Lookup!$H$4:$I$26,2,FALSE)/Lookup!$H$2)*VLOOKUP($C106,Model!$A$2:$E$22,5,FALSE)*VLOOKUP($C106,Model!$A$2:$I$22,9,FALSE)</f>
        <v>#N/A</v>
      </c>
      <c r="AD106" s="508" t="e">
        <f>(VLOOKUP($G106,Lookup!$J$4:$K$34,2,FALSE)/Lookup!$J$2)*VLOOKUP($C106,Model!$A$2:$E$22,5,FALSE)*VLOOKUP($C106,Model!$A$2:$J$22,10,FALSE)</f>
        <v>#N/A</v>
      </c>
      <c r="AE106" s="508" t="e">
        <f>(VLOOKUP($H106,Lookup!$L$4:$M$15,2,FALSE)/Lookup!$L$2)*VLOOKUP($C106,Model!$A$2:$E$22,5,FALSE)*VLOOKUP($C106,Model!$A$2:$K$22,11,FALSE)</f>
        <v>#N/A</v>
      </c>
      <c r="AF106" s="508" t="e">
        <f>_xlfn.SWITCH(VLOOKUP($C106,Model!$A$2:$F$22,6,FALSE),8,(VLOOKUP($I106,Lookup!$N$17:$O$24,2,FALSE)/Lookup!$L$2)*VLOOKUP($C106,Model!$A$2:$E$22,5,FALSE)*VLOOKUP($C106,Model!$A$2:$K$22,11,FALSE),(VLOOKUP($I106,Lookup!$N$4:$O$15,2,FALSE)/Lookup!$L$2)*VLOOKUP($C106,Model!$A$2:$E$22,5,FALSE)*VLOOKUP($C106,Model!$A$2:$K$22,11,FALSE))</f>
        <v>#NAME?</v>
      </c>
      <c r="AG106" s="508" t="e">
        <f>(VLOOKUP($J106,Lookup!$P$4:$Q$15,2,FALSE)/Lookup!$P$2)*VLOOKUP($C106,Model!$A$2:$E$22,5,FALSE)*VLOOKUP($C106,Model!$A$2:$L$22,12,FALSE)</f>
        <v>#N/A</v>
      </c>
      <c r="AH106" s="508" t="e">
        <f>_xlfn.SWITCH(VLOOKUP($C106,Model!$A$2:$F$22,6,FALSE),8,(VLOOKUP($K106,Lookup!$R$15:$S$23,2,FALSE)/Lookup!$R$2)*VLOOKUP($C106,Model!$A$2:$E$22,5,FALSE)*VLOOKUP($C106,Model!$A$2:$M$22,13,FALSE),(VLOOKUP($K106,Lookup!$R$4:$S$12,2,FALSE)/Lookup!$R$2)*VLOOKUP($C106,Model!$A$2:$E$22,5,FALSE)*VLOOKUP($C106,Model!$A$2:$M$22,13,FALSE))</f>
        <v>#NAME?</v>
      </c>
      <c r="AI106" s="508" t="e">
        <f>(VLOOKUP($L106,Lookup!$V$4:$W$12,2,FALSE)/Lookup!$V$2)*VLOOKUP($C106,Model!$A$2:$E$22,5,FALSE)*VLOOKUP($C106,Model!$A$2:$N$22,14,FALSE)</f>
        <v>#N/A</v>
      </c>
      <c r="AJ106" s="508" t="e">
        <f>(VLOOKUP($M106,Lookup!$X$4:$Y$10,2,FALSE)/Lookup!$X$2)*VLOOKUP($C106,Model!$A$2:$E$22,5,FALSE)*VLOOKUP($C106,Model!$A$2:$O$22,15,FALSE)</f>
        <v>#N/A</v>
      </c>
      <c r="AK106" s="508" t="e">
        <f>(VLOOKUP($N106,Lookup!$Z$4:$AA$13,2,FALSE)/Lookup!$Z$2)*VLOOKUP($C106,Model!$A$2:$E$22,5,FALSE)*VLOOKUP($C106,Model!$A$2:$P$22,16,FALSE)</f>
        <v>#N/A</v>
      </c>
      <c r="AL106" s="508" t="e">
        <f>(VLOOKUP($O106,Lookup!$AB$4:$AC$13,2,FALSE)/Lookup!$AB$2)*VLOOKUP($C106,Model!$A$2:$E$22,5,FALSE)*VLOOKUP($C106,Model!$A$2:$Q$22,17,FALSE)</f>
        <v>#N/A</v>
      </c>
      <c r="AM106" s="508" t="e">
        <f>(VLOOKUP($P106,Lookup!$T$4:$U$8,2,FALSE)/Lookup!$T$2)*VLOOKUP($C106,Model!$A$2:$E$22,5,FALSE)*VLOOKUP($C106,Model!$A$2:$R$22,18,FALSE)</f>
        <v>#N/A</v>
      </c>
      <c r="AN106" s="508" t="e">
        <f>(VLOOKUP($Q106,Lookup!$AD$4:$AE$13,2,FALSE)/Lookup!$AD$2)*VLOOKUP($C106,Model!$A$2:$E$22,5,FALSE)*VLOOKUP($C106,Model!$A$2:$S$22,19,FALSE)</f>
        <v>#N/A</v>
      </c>
      <c r="AO106" s="508" t="e">
        <f>(VLOOKUP($R106,Lookup!$AF$4:$AG$8,2,FALSE)/Lookup!$AF$2)*VLOOKUP($C106,Model!$A$2:$E$22,5,FALSE)*VLOOKUP($C106,Model!$A$2:$T$22,20,FALSE)</f>
        <v>#N/A</v>
      </c>
      <c r="AP106" s="508" t="e">
        <f>(VLOOKUP($S106,Lookup!$AH$4:$AI$9,2,FALSE)/Lookup!$AH$2)*VLOOKUP($C106,Model!$A$2:$E$22,5,FALSE)*VLOOKUP($C106,Model!$A$2:$U$22,21,FALSE)</f>
        <v>#N/A</v>
      </c>
      <c r="AQ106" s="508" t="e">
        <f>(VLOOKUP($T106,Lookup!$AJ$4:$AK$12,2,FALSE)/Lookup!$AJ$2)*VLOOKUP($C106,Model!$A$2:$E$22,5,FALSE)*VLOOKUP($C106,Model!$A$2:$V$22,22,FALSE)</f>
        <v>#N/A</v>
      </c>
    </row>
    <row r="107">
      <c r="A107" s="74"/>
      <c r="B107" s="74"/>
      <c r="C107" s="74"/>
      <c r="D107" s="74"/>
      <c r="E107" s="74"/>
      <c r="F107" s="74"/>
      <c r="G107" s="74"/>
      <c r="H107" s="74"/>
      <c r="I107" s="75"/>
      <c r="J107" s="74"/>
      <c r="K107" s="74"/>
      <c r="L107" s="74"/>
      <c r="M107" s="74"/>
      <c r="N107" s="74"/>
      <c r="O107" s="77"/>
      <c r="P107" s="74"/>
      <c r="Q107" s="74"/>
      <c r="R107" s="74"/>
      <c r="S107" s="74"/>
      <c r="T107" s="74"/>
      <c r="U107" s="508">
        <f t="shared" si="4"/>
        <v>0</v>
      </c>
      <c r="V107" s="513">
        <f t="shared" si="3"/>
        <v>0</v>
      </c>
      <c r="W107" s="511"/>
      <c r="X107" s="511"/>
      <c r="Y107" s="511"/>
      <c r="Z107" s="507" t="e">
        <f>VLOOKUP($C107,Model!$A$2:$D$22,2,FALSE)</f>
        <v>#N/A</v>
      </c>
      <c r="AA107" s="508" t="e">
        <f>(VLOOKUP($D107,Lookup!$C$4:$D$36,2,FALSE)/Lookup!$C$2)*VLOOKUP($C107,Model!$A$2:$E$22,5,FALSE)*VLOOKUP($C107,Model!$A$2:$G$22,7,FALSE)</f>
        <v>#N/A</v>
      </c>
      <c r="AB107" s="508" t="e">
        <f>(VLOOKUP($E107,Lookup!$F$4:$G$8,2,FALSE)/Lookup!$F$2)*VLOOKUP($C107,Model!$A$2:$E$22,5,FALSE)*VLOOKUP($C107,Model!$A$2:$H$22,8,FALSE)</f>
        <v>#N/A</v>
      </c>
      <c r="AC107" s="508" t="e">
        <f>(VLOOKUP($F107,Lookup!$H$4:$I$26,2,FALSE)/Lookup!$H$2)*VLOOKUP($C107,Model!$A$2:$E$22,5,FALSE)*VLOOKUP($C107,Model!$A$2:$I$22,9,FALSE)</f>
        <v>#N/A</v>
      </c>
      <c r="AD107" s="508" t="e">
        <f>(VLOOKUP($G107,Lookup!$J$4:$K$34,2,FALSE)/Lookup!$J$2)*VLOOKUP($C107,Model!$A$2:$E$22,5,FALSE)*VLOOKUP($C107,Model!$A$2:$J$22,10,FALSE)</f>
        <v>#N/A</v>
      </c>
      <c r="AE107" s="508" t="e">
        <f>(VLOOKUP($H107,Lookup!$L$4:$M$15,2,FALSE)/Lookup!$L$2)*VLOOKUP($C107,Model!$A$2:$E$22,5,FALSE)*VLOOKUP($C107,Model!$A$2:$K$22,11,FALSE)</f>
        <v>#N/A</v>
      </c>
      <c r="AF107" s="508" t="e">
        <f>_xlfn.SWITCH(VLOOKUP($C107,Model!$A$2:$F$22,6,FALSE),8,(VLOOKUP($I107,Lookup!$N$17:$O$24,2,FALSE)/Lookup!$L$2)*VLOOKUP($C107,Model!$A$2:$E$22,5,FALSE)*VLOOKUP($C107,Model!$A$2:$K$22,11,FALSE),(VLOOKUP($I107,Lookup!$N$4:$O$15,2,FALSE)/Lookup!$L$2)*VLOOKUP($C107,Model!$A$2:$E$22,5,FALSE)*VLOOKUP($C107,Model!$A$2:$K$22,11,FALSE))</f>
        <v>#NAME?</v>
      </c>
      <c r="AG107" s="508" t="e">
        <f>(VLOOKUP($J107,Lookup!$P$4:$Q$15,2,FALSE)/Lookup!$P$2)*VLOOKUP($C107,Model!$A$2:$E$22,5,FALSE)*VLOOKUP($C107,Model!$A$2:$L$22,12,FALSE)</f>
        <v>#N/A</v>
      </c>
      <c r="AH107" s="508" t="e">
        <f>_xlfn.SWITCH(VLOOKUP($C107,Model!$A$2:$F$22,6,FALSE),8,(VLOOKUP($K107,Lookup!$R$15:$S$23,2,FALSE)/Lookup!$R$2)*VLOOKUP($C107,Model!$A$2:$E$22,5,FALSE)*VLOOKUP($C107,Model!$A$2:$M$22,13,FALSE),(VLOOKUP($K107,Lookup!$R$4:$S$12,2,FALSE)/Lookup!$R$2)*VLOOKUP($C107,Model!$A$2:$E$22,5,FALSE)*VLOOKUP($C107,Model!$A$2:$M$22,13,FALSE))</f>
        <v>#NAME?</v>
      </c>
      <c r="AI107" s="508" t="e">
        <f>(VLOOKUP($L107,Lookup!$V$4:$W$12,2,FALSE)/Lookup!$V$2)*VLOOKUP($C107,Model!$A$2:$E$22,5,FALSE)*VLOOKUP($C107,Model!$A$2:$N$22,14,FALSE)</f>
        <v>#N/A</v>
      </c>
      <c r="AJ107" s="508" t="e">
        <f>(VLOOKUP($M107,Lookup!$X$4:$Y$10,2,FALSE)/Lookup!$X$2)*VLOOKUP($C107,Model!$A$2:$E$22,5,FALSE)*VLOOKUP($C107,Model!$A$2:$O$22,15,FALSE)</f>
        <v>#N/A</v>
      </c>
      <c r="AK107" s="508" t="e">
        <f>(VLOOKUP($N107,Lookup!$Z$4:$AA$13,2,FALSE)/Lookup!$Z$2)*VLOOKUP($C107,Model!$A$2:$E$22,5,FALSE)*VLOOKUP($C107,Model!$A$2:$P$22,16,FALSE)</f>
        <v>#N/A</v>
      </c>
      <c r="AL107" s="508" t="e">
        <f>(VLOOKUP($O107,Lookup!$AB$4:$AC$13,2,FALSE)/Lookup!$AB$2)*VLOOKUP($C107,Model!$A$2:$E$22,5,FALSE)*VLOOKUP($C107,Model!$A$2:$Q$22,17,FALSE)</f>
        <v>#N/A</v>
      </c>
      <c r="AM107" s="508" t="e">
        <f>(VLOOKUP($P107,Lookup!$T$4:$U$8,2,FALSE)/Lookup!$T$2)*VLOOKUP($C107,Model!$A$2:$E$22,5,FALSE)*VLOOKUP($C107,Model!$A$2:$R$22,18,FALSE)</f>
        <v>#N/A</v>
      </c>
      <c r="AN107" s="508" t="e">
        <f>(VLOOKUP($Q107,Lookup!$AD$4:$AE$13,2,FALSE)/Lookup!$AD$2)*VLOOKUP($C107,Model!$A$2:$E$22,5,FALSE)*VLOOKUP($C107,Model!$A$2:$S$22,19,FALSE)</f>
        <v>#N/A</v>
      </c>
      <c r="AO107" s="508" t="e">
        <f>(VLOOKUP($R107,Lookup!$AF$4:$AG$8,2,FALSE)/Lookup!$AF$2)*VLOOKUP($C107,Model!$A$2:$E$22,5,FALSE)*VLOOKUP($C107,Model!$A$2:$T$22,20,FALSE)</f>
        <v>#N/A</v>
      </c>
      <c r="AP107" s="508" t="e">
        <f>(VLOOKUP($S107,Lookup!$AH$4:$AI$9,2,FALSE)/Lookup!$AH$2)*VLOOKUP($C107,Model!$A$2:$E$22,5,FALSE)*VLOOKUP($C107,Model!$A$2:$U$22,21,FALSE)</f>
        <v>#N/A</v>
      </c>
      <c r="AQ107" s="508" t="e">
        <f>(VLOOKUP($T107,Lookup!$AJ$4:$AK$12,2,FALSE)/Lookup!$AJ$2)*VLOOKUP($C107,Model!$A$2:$E$22,5,FALSE)*VLOOKUP($C107,Model!$A$2:$V$22,22,FALSE)</f>
        <v>#N/A</v>
      </c>
    </row>
    <row r="108">
      <c r="A108" s="74"/>
      <c r="B108" s="74"/>
      <c r="C108" s="74"/>
      <c r="D108" s="74"/>
      <c r="E108" s="74"/>
      <c r="F108" s="74"/>
      <c r="G108" s="74"/>
      <c r="H108" s="74"/>
      <c r="I108" s="75"/>
      <c r="J108" s="74"/>
      <c r="K108" s="74"/>
      <c r="L108" s="74"/>
      <c r="M108" s="74"/>
      <c r="N108" s="74"/>
      <c r="O108" s="77"/>
      <c r="P108" s="74"/>
      <c r="Q108" s="74"/>
      <c r="R108" s="74"/>
      <c r="S108" s="74"/>
      <c r="T108" s="74"/>
      <c r="U108" s="508">
        <f t="shared" si="4"/>
        <v>0</v>
      </c>
      <c r="V108" s="513">
        <f t="shared" si="3"/>
        <v>0</v>
      </c>
      <c r="W108" s="511"/>
      <c r="X108" s="511"/>
      <c r="Y108" s="511"/>
      <c r="Z108" s="507" t="e">
        <f>VLOOKUP($C108,Model!$A$2:$D$22,2,FALSE)</f>
        <v>#N/A</v>
      </c>
      <c r="AA108" s="508" t="e">
        <f>(VLOOKUP($D108,Lookup!$C$4:$D$36,2,FALSE)/Lookup!$C$2)*VLOOKUP($C108,Model!$A$2:$E$22,5,FALSE)*VLOOKUP($C108,Model!$A$2:$G$22,7,FALSE)</f>
        <v>#N/A</v>
      </c>
      <c r="AB108" s="508" t="e">
        <f>(VLOOKUP($E108,Lookup!$F$4:$G$8,2,FALSE)/Lookup!$F$2)*VLOOKUP($C108,Model!$A$2:$E$22,5,FALSE)*VLOOKUP($C108,Model!$A$2:$H$22,8,FALSE)</f>
        <v>#N/A</v>
      </c>
      <c r="AC108" s="508" t="e">
        <f>(VLOOKUP($F108,Lookup!$H$4:$I$26,2,FALSE)/Lookup!$H$2)*VLOOKUP($C108,Model!$A$2:$E$22,5,FALSE)*VLOOKUP($C108,Model!$A$2:$I$22,9,FALSE)</f>
        <v>#N/A</v>
      </c>
      <c r="AD108" s="508" t="e">
        <f>(VLOOKUP($G108,Lookup!$J$4:$K$34,2,FALSE)/Lookup!$J$2)*VLOOKUP($C108,Model!$A$2:$E$22,5,FALSE)*VLOOKUP($C108,Model!$A$2:$J$22,10,FALSE)</f>
        <v>#N/A</v>
      </c>
      <c r="AE108" s="508" t="e">
        <f>(VLOOKUP($H108,Lookup!$L$4:$M$15,2,FALSE)/Lookup!$L$2)*VLOOKUP($C108,Model!$A$2:$E$22,5,FALSE)*VLOOKUP($C108,Model!$A$2:$K$22,11,FALSE)</f>
        <v>#N/A</v>
      </c>
      <c r="AF108" s="508" t="e">
        <f>_xlfn.SWITCH(VLOOKUP($C108,Model!$A$2:$F$22,6,FALSE),8,(VLOOKUP($I108,Lookup!$N$17:$O$24,2,FALSE)/Lookup!$L$2)*VLOOKUP($C108,Model!$A$2:$E$22,5,FALSE)*VLOOKUP($C108,Model!$A$2:$K$22,11,FALSE),(VLOOKUP($I108,Lookup!$N$4:$O$15,2,FALSE)/Lookup!$L$2)*VLOOKUP($C108,Model!$A$2:$E$22,5,FALSE)*VLOOKUP($C108,Model!$A$2:$K$22,11,FALSE))</f>
        <v>#NAME?</v>
      </c>
      <c r="AG108" s="508" t="e">
        <f>(VLOOKUP($J108,Lookup!$P$4:$Q$15,2,FALSE)/Lookup!$P$2)*VLOOKUP($C108,Model!$A$2:$E$22,5,FALSE)*VLOOKUP($C108,Model!$A$2:$L$22,12,FALSE)</f>
        <v>#N/A</v>
      </c>
      <c r="AH108" s="508" t="e">
        <f>_xlfn.SWITCH(VLOOKUP($C108,Model!$A$2:$F$22,6,FALSE),8,(VLOOKUP($K108,Lookup!$R$15:$S$23,2,FALSE)/Lookup!$R$2)*VLOOKUP($C108,Model!$A$2:$E$22,5,FALSE)*VLOOKUP($C108,Model!$A$2:$M$22,13,FALSE),(VLOOKUP($K108,Lookup!$R$4:$S$12,2,FALSE)/Lookup!$R$2)*VLOOKUP($C108,Model!$A$2:$E$22,5,FALSE)*VLOOKUP($C108,Model!$A$2:$M$22,13,FALSE))</f>
        <v>#NAME?</v>
      </c>
      <c r="AI108" s="508" t="e">
        <f>(VLOOKUP($L108,Lookup!$V$4:$W$12,2,FALSE)/Lookup!$V$2)*VLOOKUP($C108,Model!$A$2:$E$22,5,FALSE)*VLOOKUP($C108,Model!$A$2:$N$22,14,FALSE)</f>
        <v>#N/A</v>
      </c>
      <c r="AJ108" s="508" t="e">
        <f>(VLOOKUP($M108,Lookup!$X$4:$Y$10,2,FALSE)/Lookup!$X$2)*VLOOKUP($C108,Model!$A$2:$E$22,5,FALSE)*VLOOKUP($C108,Model!$A$2:$O$22,15,FALSE)</f>
        <v>#N/A</v>
      </c>
      <c r="AK108" s="508" t="e">
        <f>(VLOOKUP($N108,Lookup!$Z$4:$AA$13,2,FALSE)/Lookup!$Z$2)*VLOOKUP($C108,Model!$A$2:$E$22,5,FALSE)*VLOOKUP($C108,Model!$A$2:$P$22,16,FALSE)</f>
        <v>#N/A</v>
      </c>
      <c r="AL108" s="508" t="e">
        <f>(VLOOKUP($O108,Lookup!$AB$4:$AC$13,2,FALSE)/Lookup!$AB$2)*VLOOKUP($C108,Model!$A$2:$E$22,5,FALSE)*VLOOKUP($C108,Model!$A$2:$Q$22,17,FALSE)</f>
        <v>#N/A</v>
      </c>
      <c r="AM108" s="508" t="e">
        <f>(VLOOKUP($P108,Lookup!$T$4:$U$8,2,FALSE)/Lookup!$T$2)*VLOOKUP($C108,Model!$A$2:$E$22,5,FALSE)*VLOOKUP($C108,Model!$A$2:$R$22,18,FALSE)</f>
        <v>#N/A</v>
      </c>
      <c r="AN108" s="508" t="e">
        <f>(VLOOKUP($Q108,Lookup!$AD$4:$AE$13,2,FALSE)/Lookup!$AD$2)*VLOOKUP($C108,Model!$A$2:$E$22,5,FALSE)*VLOOKUP($C108,Model!$A$2:$S$22,19,FALSE)</f>
        <v>#N/A</v>
      </c>
      <c r="AO108" s="508" t="e">
        <f>(VLOOKUP($R108,Lookup!$AF$4:$AG$8,2,FALSE)/Lookup!$AF$2)*VLOOKUP($C108,Model!$A$2:$E$22,5,FALSE)*VLOOKUP($C108,Model!$A$2:$T$22,20,FALSE)</f>
        <v>#N/A</v>
      </c>
      <c r="AP108" s="508" t="e">
        <f>(VLOOKUP($S108,Lookup!$AH$4:$AI$9,2,FALSE)/Lookup!$AH$2)*VLOOKUP($C108,Model!$A$2:$E$22,5,FALSE)*VLOOKUP($C108,Model!$A$2:$U$22,21,FALSE)</f>
        <v>#N/A</v>
      </c>
      <c r="AQ108" s="508" t="e">
        <f>(VLOOKUP($T108,Lookup!$AJ$4:$AK$12,2,FALSE)/Lookup!$AJ$2)*VLOOKUP($C108,Model!$A$2:$E$22,5,FALSE)*VLOOKUP($C108,Model!$A$2:$V$22,22,FALSE)</f>
        <v>#N/A</v>
      </c>
    </row>
    <row r="109">
      <c r="A109" s="74"/>
      <c r="B109" s="74"/>
      <c r="C109" s="74"/>
      <c r="D109" s="74"/>
      <c r="E109" s="74"/>
      <c r="F109" s="74"/>
      <c r="G109" s="74"/>
      <c r="H109" s="74"/>
      <c r="I109" s="75"/>
      <c r="J109" s="74"/>
      <c r="K109" s="74"/>
      <c r="L109" s="74"/>
      <c r="M109" s="74"/>
      <c r="N109" s="74"/>
      <c r="O109" s="77"/>
      <c r="P109" s="74"/>
      <c r="Q109" s="74"/>
      <c r="R109" s="74"/>
      <c r="S109" s="74"/>
      <c r="T109" s="74"/>
      <c r="U109" s="508">
        <f t="shared" si="4"/>
        <v>0</v>
      </c>
      <c r="V109" s="513">
        <f t="shared" si="3"/>
        <v>0</v>
      </c>
      <c r="W109" s="511"/>
      <c r="X109" s="511"/>
      <c r="Y109" s="511"/>
      <c r="Z109" s="507" t="e">
        <f>VLOOKUP($C109,Model!$A$2:$D$22,2,FALSE)</f>
        <v>#N/A</v>
      </c>
      <c r="AA109" s="508" t="e">
        <f>(VLOOKUP($D109,Lookup!$C$4:$D$36,2,FALSE)/Lookup!$C$2)*VLOOKUP($C109,Model!$A$2:$E$22,5,FALSE)*VLOOKUP($C109,Model!$A$2:$G$22,7,FALSE)</f>
        <v>#N/A</v>
      </c>
      <c r="AB109" s="508" t="e">
        <f>(VLOOKUP($E109,Lookup!$F$4:$G$8,2,FALSE)/Lookup!$F$2)*VLOOKUP($C109,Model!$A$2:$E$22,5,FALSE)*VLOOKUP($C109,Model!$A$2:$H$22,8,FALSE)</f>
        <v>#N/A</v>
      </c>
      <c r="AC109" s="508" t="e">
        <f>(VLOOKUP($F109,Lookup!$H$4:$I$26,2,FALSE)/Lookup!$H$2)*VLOOKUP($C109,Model!$A$2:$E$22,5,FALSE)*VLOOKUP($C109,Model!$A$2:$I$22,9,FALSE)</f>
        <v>#N/A</v>
      </c>
      <c r="AD109" s="508" t="e">
        <f>(VLOOKUP($G109,Lookup!$J$4:$K$34,2,FALSE)/Lookup!$J$2)*VLOOKUP($C109,Model!$A$2:$E$22,5,FALSE)*VLOOKUP($C109,Model!$A$2:$J$22,10,FALSE)</f>
        <v>#N/A</v>
      </c>
      <c r="AE109" s="508" t="e">
        <f>(VLOOKUP($H109,Lookup!$L$4:$M$15,2,FALSE)/Lookup!$L$2)*VLOOKUP($C109,Model!$A$2:$E$22,5,FALSE)*VLOOKUP($C109,Model!$A$2:$K$22,11,FALSE)</f>
        <v>#N/A</v>
      </c>
      <c r="AF109" s="508" t="e">
        <f>_xlfn.SWITCH(VLOOKUP($C109,Model!$A$2:$F$22,6,FALSE),8,(VLOOKUP($I109,Lookup!$N$17:$O$24,2,FALSE)/Lookup!$L$2)*VLOOKUP($C109,Model!$A$2:$E$22,5,FALSE)*VLOOKUP($C109,Model!$A$2:$K$22,11,FALSE),(VLOOKUP($I109,Lookup!$N$4:$O$15,2,FALSE)/Lookup!$L$2)*VLOOKUP($C109,Model!$A$2:$E$22,5,FALSE)*VLOOKUP($C109,Model!$A$2:$K$22,11,FALSE))</f>
        <v>#NAME?</v>
      </c>
      <c r="AG109" s="508" t="e">
        <f>(VLOOKUP($J109,Lookup!$P$4:$Q$15,2,FALSE)/Lookup!$P$2)*VLOOKUP($C109,Model!$A$2:$E$22,5,FALSE)*VLOOKUP($C109,Model!$A$2:$L$22,12,FALSE)</f>
        <v>#N/A</v>
      </c>
      <c r="AH109" s="508" t="e">
        <f>_xlfn.SWITCH(VLOOKUP($C109,Model!$A$2:$F$22,6,FALSE),8,(VLOOKUP($K109,Lookup!$R$15:$S$23,2,FALSE)/Lookup!$R$2)*VLOOKUP($C109,Model!$A$2:$E$22,5,FALSE)*VLOOKUP($C109,Model!$A$2:$M$22,13,FALSE),(VLOOKUP($K109,Lookup!$R$4:$S$12,2,FALSE)/Lookup!$R$2)*VLOOKUP($C109,Model!$A$2:$E$22,5,FALSE)*VLOOKUP($C109,Model!$A$2:$M$22,13,FALSE))</f>
        <v>#NAME?</v>
      </c>
      <c r="AI109" s="508" t="e">
        <f>(VLOOKUP($L109,Lookup!$V$4:$W$12,2,FALSE)/Lookup!$V$2)*VLOOKUP($C109,Model!$A$2:$E$22,5,FALSE)*VLOOKUP($C109,Model!$A$2:$N$22,14,FALSE)</f>
        <v>#N/A</v>
      </c>
      <c r="AJ109" s="508" t="e">
        <f>(VLOOKUP($M109,Lookup!$X$4:$Y$10,2,FALSE)/Lookup!$X$2)*VLOOKUP($C109,Model!$A$2:$E$22,5,FALSE)*VLOOKUP($C109,Model!$A$2:$O$22,15,FALSE)</f>
        <v>#N/A</v>
      </c>
      <c r="AK109" s="508" t="e">
        <f>(VLOOKUP($N109,Lookup!$Z$4:$AA$13,2,FALSE)/Lookup!$Z$2)*VLOOKUP($C109,Model!$A$2:$E$22,5,FALSE)*VLOOKUP($C109,Model!$A$2:$P$22,16,FALSE)</f>
        <v>#N/A</v>
      </c>
      <c r="AL109" s="508" t="e">
        <f>(VLOOKUP($O109,Lookup!$AB$4:$AC$13,2,FALSE)/Lookup!$AB$2)*VLOOKUP($C109,Model!$A$2:$E$22,5,FALSE)*VLOOKUP($C109,Model!$A$2:$Q$22,17,FALSE)</f>
        <v>#N/A</v>
      </c>
      <c r="AM109" s="508" t="e">
        <f>(VLOOKUP($P109,Lookup!$T$4:$U$8,2,FALSE)/Lookup!$T$2)*VLOOKUP($C109,Model!$A$2:$E$22,5,FALSE)*VLOOKUP($C109,Model!$A$2:$R$22,18,FALSE)</f>
        <v>#N/A</v>
      </c>
      <c r="AN109" s="508" t="e">
        <f>(VLOOKUP($Q109,Lookup!$AD$4:$AE$13,2,FALSE)/Lookup!$AD$2)*VLOOKUP($C109,Model!$A$2:$E$22,5,FALSE)*VLOOKUP($C109,Model!$A$2:$S$22,19,FALSE)</f>
        <v>#N/A</v>
      </c>
      <c r="AO109" s="508" t="e">
        <f>(VLOOKUP($R109,Lookup!$AF$4:$AG$8,2,FALSE)/Lookup!$AF$2)*VLOOKUP($C109,Model!$A$2:$E$22,5,FALSE)*VLOOKUP($C109,Model!$A$2:$T$22,20,FALSE)</f>
        <v>#N/A</v>
      </c>
      <c r="AP109" s="508" t="e">
        <f>(VLOOKUP($S109,Lookup!$AH$4:$AI$9,2,FALSE)/Lookup!$AH$2)*VLOOKUP($C109,Model!$A$2:$E$22,5,FALSE)*VLOOKUP($C109,Model!$A$2:$U$22,21,FALSE)</f>
        <v>#N/A</v>
      </c>
      <c r="AQ109" s="508" t="e">
        <f>(VLOOKUP($T109,Lookup!$AJ$4:$AK$12,2,FALSE)/Lookup!$AJ$2)*VLOOKUP($C109,Model!$A$2:$E$22,5,FALSE)*VLOOKUP($C109,Model!$A$2:$V$22,22,FALSE)</f>
        <v>#N/A</v>
      </c>
    </row>
    <row r="110">
      <c r="A110" s="74"/>
      <c r="B110" s="74"/>
      <c r="C110" s="74"/>
      <c r="D110" s="74"/>
      <c r="E110" s="74"/>
      <c r="F110" s="74"/>
      <c r="G110" s="74"/>
      <c r="H110" s="74"/>
      <c r="I110" s="75"/>
      <c r="J110" s="74"/>
      <c r="K110" s="74"/>
      <c r="L110" s="74"/>
      <c r="M110" s="74"/>
      <c r="N110" s="74"/>
      <c r="O110" s="77"/>
      <c r="P110" s="74"/>
      <c r="Q110" s="74"/>
      <c r="R110" s="74"/>
      <c r="S110" s="74"/>
      <c r="T110" s="74"/>
      <c r="U110" s="508">
        <f t="shared" si="4"/>
        <v>0</v>
      </c>
      <c r="V110" s="513">
        <f t="shared" si="3"/>
        <v>0</v>
      </c>
      <c r="W110" s="511"/>
      <c r="X110" s="511"/>
      <c r="Y110" s="511"/>
      <c r="Z110" s="507" t="e">
        <f>VLOOKUP($C110,Model!$A$2:$D$22,2,FALSE)</f>
        <v>#N/A</v>
      </c>
      <c r="AA110" s="508" t="e">
        <f>(VLOOKUP($D110,Lookup!$C$4:$D$36,2,FALSE)/Lookup!$C$2)*VLOOKUP($C110,Model!$A$2:$E$22,5,FALSE)*VLOOKUP($C110,Model!$A$2:$G$22,7,FALSE)</f>
        <v>#N/A</v>
      </c>
      <c r="AB110" s="508" t="e">
        <f>(VLOOKUP($E110,Lookup!$F$4:$G$8,2,FALSE)/Lookup!$F$2)*VLOOKUP($C110,Model!$A$2:$E$22,5,FALSE)*VLOOKUP($C110,Model!$A$2:$H$22,8,FALSE)</f>
        <v>#N/A</v>
      </c>
      <c r="AC110" s="508" t="e">
        <f>(VLOOKUP($F110,Lookup!$H$4:$I$26,2,FALSE)/Lookup!$H$2)*VLOOKUP($C110,Model!$A$2:$E$22,5,FALSE)*VLOOKUP($C110,Model!$A$2:$I$22,9,FALSE)</f>
        <v>#N/A</v>
      </c>
      <c r="AD110" s="508" t="e">
        <f>(VLOOKUP($G110,Lookup!$J$4:$K$34,2,FALSE)/Lookup!$J$2)*VLOOKUP($C110,Model!$A$2:$E$22,5,FALSE)*VLOOKUP($C110,Model!$A$2:$J$22,10,FALSE)</f>
        <v>#N/A</v>
      </c>
      <c r="AE110" s="508" t="e">
        <f>(VLOOKUP($H110,Lookup!$L$4:$M$15,2,FALSE)/Lookup!$L$2)*VLOOKUP($C110,Model!$A$2:$E$22,5,FALSE)*VLOOKUP($C110,Model!$A$2:$K$22,11,FALSE)</f>
        <v>#N/A</v>
      </c>
      <c r="AF110" s="508" t="e">
        <f>_xlfn.SWITCH(VLOOKUP($C110,Model!$A$2:$F$22,6,FALSE),8,(VLOOKUP($I110,Lookup!$N$17:$O$24,2,FALSE)/Lookup!$L$2)*VLOOKUP($C110,Model!$A$2:$E$22,5,FALSE)*VLOOKUP($C110,Model!$A$2:$K$22,11,FALSE),(VLOOKUP($I110,Lookup!$N$4:$O$15,2,FALSE)/Lookup!$L$2)*VLOOKUP($C110,Model!$A$2:$E$22,5,FALSE)*VLOOKUP($C110,Model!$A$2:$K$22,11,FALSE))</f>
        <v>#NAME?</v>
      </c>
      <c r="AG110" s="508" t="e">
        <f>(VLOOKUP($J110,Lookup!$P$4:$Q$15,2,FALSE)/Lookup!$P$2)*VLOOKUP($C110,Model!$A$2:$E$22,5,FALSE)*VLOOKUP($C110,Model!$A$2:$L$22,12,FALSE)</f>
        <v>#N/A</v>
      </c>
      <c r="AH110" s="508" t="e">
        <f>_xlfn.SWITCH(VLOOKUP($C110,Model!$A$2:$F$22,6,FALSE),8,(VLOOKUP($K110,Lookup!$R$15:$S$23,2,FALSE)/Lookup!$R$2)*VLOOKUP($C110,Model!$A$2:$E$22,5,FALSE)*VLOOKUP($C110,Model!$A$2:$M$22,13,FALSE),(VLOOKUP($K110,Lookup!$R$4:$S$12,2,FALSE)/Lookup!$R$2)*VLOOKUP($C110,Model!$A$2:$E$22,5,FALSE)*VLOOKUP($C110,Model!$A$2:$M$22,13,FALSE))</f>
        <v>#NAME?</v>
      </c>
      <c r="AI110" s="508" t="e">
        <f>(VLOOKUP($L110,Lookup!$V$4:$W$12,2,FALSE)/Lookup!$V$2)*VLOOKUP($C110,Model!$A$2:$E$22,5,FALSE)*VLOOKUP($C110,Model!$A$2:$N$22,14,FALSE)</f>
        <v>#N/A</v>
      </c>
      <c r="AJ110" s="508" t="e">
        <f>(VLOOKUP($M110,Lookup!$X$4:$Y$10,2,FALSE)/Lookup!$X$2)*VLOOKUP($C110,Model!$A$2:$E$22,5,FALSE)*VLOOKUP($C110,Model!$A$2:$O$22,15,FALSE)</f>
        <v>#N/A</v>
      </c>
      <c r="AK110" s="508" t="e">
        <f>(VLOOKUP($N110,Lookup!$Z$4:$AA$13,2,FALSE)/Lookup!$Z$2)*VLOOKUP($C110,Model!$A$2:$E$22,5,FALSE)*VLOOKUP($C110,Model!$A$2:$P$22,16,FALSE)</f>
        <v>#N/A</v>
      </c>
      <c r="AL110" s="508" t="e">
        <f>(VLOOKUP($O110,Lookup!$AB$4:$AC$13,2,FALSE)/Lookup!$AB$2)*VLOOKUP($C110,Model!$A$2:$E$22,5,FALSE)*VLOOKUP($C110,Model!$A$2:$Q$22,17,FALSE)</f>
        <v>#N/A</v>
      </c>
      <c r="AM110" s="508" t="e">
        <f>(VLOOKUP($P110,Lookup!$T$4:$U$8,2,FALSE)/Lookup!$T$2)*VLOOKUP($C110,Model!$A$2:$E$22,5,FALSE)*VLOOKUP($C110,Model!$A$2:$R$22,18,FALSE)</f>
        <v>#N/A</v>
      </c>
      <c r="AN110" s="508" t="e">
        <f>(VLOOKUP($Q110,Lookup!$AD$4:$AE$13,2,FALSE)/Lookup!$AD$2)*VLOOKUP($C110,Model!$A$2:$E$22,5,FALSE)*VLOOKUP($C110,Model!$A$2:$S$22,19,FALSE)</f>
        <v>#N/A</v>
      </c>
      <c r="AO110" s="508" t="e">
        <f>(VLOOKUP($R110,Lookup!$AF$4:$AG$8,2,FALSE)/Lookup!$AF$2)*VLOOKUP($C110,Model!$A$2:$E$22,5,FALSE)*VLOOKUP($C110,Model!$A$2:$T$22,20,FALSE)</f>
        <v>#N/A</v>
      </c>
      <c r="AP110" s="508" t="e">
        <f>(VLOOKUP($S110,Lookup!$AH$4:$AI$9,2,FALSE)/Lookup!$AH$2)*VLOOKUP($C110,Model!$A$2:$E$22,5,FALSE)*VLOOKUP($C110,Model!$A$2:$U$22,21,FALSE)</f>
        <v>#N/A</v>
      </c>
      <c r="AQ110" s="508" t="e">
        <f>(VLOOKUP($T110,Lookup!$AJ$4:$AK$12,2,FALSE)/Lookup!$AJ$2)*VLOOKUP($C110,Model!$A$2:$E$22,5,FALSE)*VLOOKUP($C110,Model!$A$2:$V$22,22,FALSE)</f>
        <v>#N/A</v>
      </c>
    </row>
    <row r="111">
      <c r="A111" s="74"/>
      <c r="B111" s="74"/>
      <c r="C111" s="74"/>
      <c r="D111" s="74"/>
      <c r="E111" s="74"/>
      <c r="F111" s="74"/>
      <c r="G111" s="74"/>
      <c r="H111" s="74"/>
      <c r="I111" s="75"/>
      <c r="J111" s="74"/>
      <c r="K111" s="74"/>
      <c r="L111" s="74"/>
      <c r="M111" s="74"/>
      <c r="N111" s="74"/>
      <c r="O111" s="77"/>
      <c r="P111" s="74"/>
      <c r="Q111" s="74"/>
      <c r="R111" s="74"/>
      <c r="S111" s="74"/>
      <c r="T111" s="74"/>
      <c r="U111" s="508">
        <f t="shared" si="4"/>
        <v>0</v>
      </c>
      <c r="V111" s="513">
        <f t="shared" si="3"/>
        <v>0</v>
      </c>
      <c r="W111" s="511"/>
      <c r="X111" s="511"/>
      <c r="Y111" s="511"/>
      <c r="Z111" s="507" t="e">
        <f>VLOOKUP($C111,Model!$A$2:$D$22,2,FALSE)</f>
        <v>#N/A</v>
      </c>
      <c r="AA111" s="508" t="e">
        <f>(VLOOKUP($D111,Lookup!$C$4:$D$36,2,FALSE)/Lookup!$C$2)*VLOOKUP($C111,Model!$A$2:$E$22,5,FALSE)*VLOOKUP($C111,Model!$A$2:$G$22,7,FALSE)</f>
        <v>#N/A</v>
      </c>
      <c r="AB111" s="508" t="e">
        <f>(VLOOKUP($E111,Lookup!$F$4:$G$8,2,FALSE)/Lookup!$F$2)*VLOOKUP($C111,Model!$A$2:$E$22,5,FALSE)*VLOOKUP($C111,Model!$A$2:$H$22,8,FALSE)</f>
        <v>#N/A</v>
      </c>
      <c r="AC111" s="508" t="e">
        <f>(VLOOKUP($F111,Lookup!$H$4:$I$26,2,FALSE)/Lookup!$H$2)*VLOOKUP($C111,Model!$A$2:$E$22,5,FALSE)*VLOOKUP($C111,Model!$A$2:$I$22,9,FALSE)</f>
        <v>#N/A</v>
      </c>
      <c r="AD111" s="508" t="e">
        <f>(VLOOKUP($G111,Lookup!$J$4:$K$34,2,FALSE)/Lookup!$J$2)*VLOOKUP($C111,Model!$A$2:$E$22,5,FALSE)*VLOOKUP($C111,Model!$A$2:$J$22,10,FALSE)</f>
        <v>#N/A</v>
      </c>
      <c r="AE111" s="508" t="e">
        <f>(VLOOKUP($H111,Lookup!$L$4:$M$15,2,FALSE)/Lookup!$L$2)*VLOOKUP($C111,Model!$A$2:$E$22,5,FALSE)*VLOOKUP($C111,Model!$A$2:$K$22,11,FALSE)</f>
        <v>#N/A</v>
      </c>
      <c r="AF111" s="508" t="e">
        <f>_xlfn.SWITCH(VLOOKUP($C111,Model!$A$2:$F$22,6,FALSE),8,(VLOOKUP($I111,Lookup!$N$17:$O$24,2,FALSE)/Lookup!$L$2)*VLOOKUP($C111,Model!$A$2:$E$22,5,FALSE)*VLOOKUP($C111,Model!$A$2:$K$22,11,FALSE),(VLOOKUP($I111,Lookup!$N$4:$O$15,2,FALSE)/Lookup!$L$2)*VLOOKUP($C111,Model!$A$2:$E$22,5,FALSE)*VLOOKUP($C111,Model!$A$2:$K$22,11,FALSE))</f>
        <v>#NAME?</v>
      </c>
      <c r="AG111" s="508" t="e">
        <f>(VLOOKUP($J111,Lookup!$P$4:$Q$15,2,FALSE)/Lookup!$P$2)*VLOOKUP($C111,Model!$A$2:$E$22,5,FALSE)*VLOOKUP($C111,Model!$A$2:$L$22,12,FALSE)</f>
        <v>#N/A</v>
      </c>
      <c r="AH111" s="508" t="e">
        <f>_xlfn.SWITCH(VLOOKUP($C111,Model!$A$2:$F$22,6,FALSE),8,(VLOOKUP($K111,Lookup!$R$15:$S$23,2,FALSE)/Lookup!$R$2)*VLOOKUP($C111,Model!$A$2:$E$22,5,FALSE)*VLOOKUP($C111,Model!$A$2:$M$22,13,FALSE),(VLOOKUP($K111,Lookup!$R$4:$S$12,2,FALSE)/Lookup!$R$2)*VLOOKUP($C111,Model!$A$2:$E$22,5,FALSE)*VLOOKUP($C111,Model!$A$2:$M$22,13,FALSE))</f>
        <v>#NAME?</v>
      </c>
      <c r="AI111" s="508" t="e">
        <f>(VLOOKUP($L111,Lookup!$V$4:$W$12,2,FALSE)/Lookup!$V$2)*VLOOKUP($C111,Model!$A$2:$E$22,5,FALSE)*VLOOKUP($C111,Model!$A$2:$N$22,14,FALSE)</f>
        <v>#N/A</v>
      </c>
      <c r="AJ111" s="508" t="e">
        <f>(VLOOKUP($M111,Lookup!$X$4:$Y$10,2,FALSE)/Lookup!$X$2)*VLOOKUP($C111,Model!$A$2:$E$22,5,FALSE)*VLOOKUP($C111,Model!$A$2:$O$22,15,FALSE)</f>
        <v>#N/A</v>
      </c>
      <c r="AK111" s="508" t="e">
        <f>(VLOOKUP($N111,Lookup!$Z$4:$AA$13,2,FALSE)/Lookup!$Z$2)*VLOOKUP($C111,Model!$A$2:$E$22,5,FALSE)*VLOOKUP($C111,Model!$A$2:$P$22,16,FALSE)</f>
        <v>#N/A</v>
      </c>
      <c r="AL111" s="508" t="e">
        <f>(VLOOKUP($O111,Lookup!$AB$4:$AC$13,2,FALSE)/Lookup!$AB$2)*VLOOKUP($C111,Model!$A$2:$E$22,5,FALSE)*VLOOKUP($C111,Model!$A$2:$Q$22,17,FALSE)</f>
        <v>#N/A</v>
      </c>
      <c r="AM111" s="508" t="e">
        <f>(VLOOKUP($P111,Lookup!$T$4:$U$8,2,FALSE)/Lookup!$T$2)*VLOOKUP($C111,Model!$A$2:$E$22,5,FALSE)*VLOOKUP($C111,Model!$A$2:$R$22,18,FALSE)</f>
        <v>#N/A</v>
      </c>
      <c r="AN111" s="508" t="e">
        <f>(VLOOKUP($Q111,Lookup!$AD$4:$AE$13,2,FALSE)/Lookup!$AD$2)*VLOOKUP($C111,Model!$A$2:$E$22,5,FALSE)*VLOOKUP($C111,Model!$A$2:$S$22,19,FALSE)</f>
        <v>#N/A</v>
      </c>
      <c r="AO111" s="508" t="e">
        <f>(VLOOKUP($R111,Lookup!$AF$4:$AG$8,2,FALSE)/Lookup!$AF$2)*VLOOKUP($C111,Model!$A$2:$E$22,5,FALSE)*VLOOKUP($C111,Model!$A$2:$T$22,20,FALSE)</f>
        <v>#N/A</v>
      </c>
      <c r="AP111" s="508" t="e">
        <f>(VLOOKUP($S111,Lookup!$AH$4:$AI$9,2,FALSE)/Lookup!$AH$2)*VLOOKUP($C111,Model!$A$2:$E$22,5,FALSE)*VLOOKUP($C111,Model!$A$2:$U$22,21,FALSE)</f>
        <v>#N/A</v>
      </c>
      <c r="AQ111" s="508" t="e">
        <f>(VLOOKUP($T111,Lookup!$AJ$4:$AK$12,2,FALSE)/Lookup!$AJ$2)*VLOOKUP($C111,Model!$A$2:$E$22,5,FALSE)*VLOOKUP($C111,Model!$A$2:$V$22,22,FALSE)</f>
        <v>#N/A</v>
      </c>
    </row>
    <row r="112">
      <c r="A112" s="74"/>
      <c r="B112" s="74"/>
      <c r="C112" s="74"/>
      <c r="D112" s="74"/>
      <c r="E112" s="74"/>
      <c r="F112" s="74"/>
      <c r="G112" s="74"/>
      <c r="H112" s="74"/>
      <c r="I112" s="75"/>
      <c r="J112" s="74"/>
      <c r="K112" s="74"/>
      <c r="L112" s="74"/>
      <c r="M112" s="74"/>
      <c r="N112" s="74"/>
      <c r="O112" s="77"/>
      <c r="P112" s="74"/>
      <c r="Q112" s="74"/>
      <c r="R112" s="74"/>
      <c r="S112" s="74"/>
      <c r="T112" s="74"/>
      <c r="U112" s="508">
        <f t="shared" si="4"/>
        <v>0</v>
      </c>
      <c r="V112" s="513">
        <f t="shared" si="3"/>
        <v>0</v>
      </c>
      <c r="W112" s="511"/>
      <c r="X112" s="511"/>
      <c r="Y112" s="511"/>
      <c r="Z112" s="507" t="e">
        <f>VLOOKUP($C112,Model!$A$2:$D$22,2,FALSE)</f>
        <v>#N/A</v>
      </c>
      <c r="AA112" s="508" t="e">
        <f>(VLOOKUP($D112,Lookup!$C$4:$D$36,2,FALSE)/Lookup!$C$2)*VLOOKUP($C112,Model!$A$2:$E$22,5,FALSE)*VLOOKUP($C112,Model!$A$2:$G$22,7,FALSE)</f>
        <v>#N/A</v>
      </c>
      <c r="AB112" s="508" t="e">
        <f>(VLOOKUP($E112,Lookup!$F$4:$G$8,2,FALSE)/Lookup!$F$2)*VLOOKUP($C112,Model!$A$2:$E$22,5,FALSE)*VLOOKUP($C112,Model!$A$2:$H$22,8,FALSE)</f>
        <v>#N/A</v>
      </c>
      <c r="AC112" s="508" t="e">
        <f>(VLOOKUP($F112,Lookup!$H$4:$I$26,2,FALSE)/Lookup!$H$2)*VLOOKUP($C112,Model!$A$2:$E$22,5,FALSE)*VLOOKUP($C112,Model!$A$2:$I$22,9,FALSE)</f>
        <v>#N/A</v>
      </c>
      <c r="AD112" s="508" t="e">
        <f>(VLOOKUP($G112,Lookup!$J$4:$K$34,2,FALSE)/Lookup!$J$2)*VLOOKUP($C112,Model!$A$2:$E$22,5,FALSE)*VLOOKUP($C112,Model!$A$2:$J$22,10,FALSE)</f>
        <v>#N/A</v>
      </c>
      <c r="AE112" s="508" t="e">
        <f>(VLOOKUP($H112,Lookup!$L$4:$M$15,2,FALSE)/Lookup!$L$2)*VLOOKUP($C112,Model!$A$2:$E$22,5,FALSE)*VLOOKUP($C112,Model!$A$2:$K$22,11,FALSE)</f>
        <v>#N/A</v>
      </c>
      <c r="AF112" s="508" t="e">
        <f>_xlfn.SWITCH(VLOOKUP($C112,Model!$A$2:$F$22,6,FALSE),8,(VLOOKUP($I112,Lookup!$N$17:$O$24,2,FALSE)/Lookup!$L$2)*VLOOKUP($C112,Model!$A$2:$E$22,5,FALSE)*VLOOKUP($C112,Model!$A$2:$K$22,11,FALSE),(VLOOKUP($I112,Lookup!$N$4:$O$15,2,FALSE)/Lookup!$L$2)*VLOOKUP($C112,Model!$A$2:$E$22,5,FALSE)*VLOOKUP($C112,Model!$A$2:$K$22,11,FALSE))</f>
        <v>#NAME?</v>
      </c>
      <c r="AG112" s="508" t="e">
        <f>(VLOOKUP($J112,Lookup!$P$4:$Q$15,2,FALSE)/Lookup!$P$2)*VLOOKUP($C112,Model!$A$2:$E$22,5,FALSE)*VLOOKUP($C112,Model!$A$2:$L$22,12,FALSE)</f>
        <v>#N/A</v>
      </c>
      <c r="AH112" s="508" t="e">
        <f>_xlfn.SWITCH(VLOOKUP($C112,Model!$A$2:$F$22,6,FALSE),8,(VLOOKUP($K112,Lookup!$R$15:$S$23,2,FALSE)/Lookup!$R$2)*VLOOKUP($C112,Model!$A$2:$E$22,5,FALSE)*VLOOKUP($C112,Model!$A$2:$M$22,13,FALSE),(VLOOKUP($K112,Lookup!$R$4:$S$12,2,FALSE)/Lookup!$R$2)*VLOOKUP($C112,Model!$A$2:$E$22,5,FALSE)*VLOOKUP($C112,Model!$A$2:$M$22,13,FALSE))</f>
        <v>#NAME?</v>
      </c>
      <c r="AI112" s="508" t="e">
        <f>(VLOOKUP($L112,Lookup!$V$4:$W$12,2,FALSE)/Lookup!$V$2)*VLOOKUP($C112,Model!$A$2:$E$22,5,FALSE)*VLOOKUP($C112,Model!$A$2:$N$22,14,FALSE)</f>
        <v>#N/A</v>
      </c>
      <c r="AJ112" s="508" t="e">
        <f>(VLOOKUP($M112,Lookup!$X$4:$Y$10,2,FALSE)/Lookup!$X$2)*VLOOKUP($C112,Model!$A$2:$E$22,5,FALSE)*VLOOKUP($C112,Model!$A$2:$O$22,15,FALSE)</f>
        <v>#N/A</v>
      </c>
      <c r="AK112" s="508" t="e">
        <f>(VLOOKUP($N112,Lookup!$Z$4:$AA$13,2,FALSE)/Lookup!$Z$2)*VLOOKUP($C112,Model!$A$2:$E$22,5,FALSE)*VLOOKUP($C112,Model!$A$2:$P$22,16,FALSE)</f>
        <v>#N/A</v>
      </c>
      <c r="AL112" s="508" t="e">
        <f>(VLOOKUP($O112,Lookup!$AB$4:$AC$13,2,FALSE)/Lookup!$AB$2)*VLOOKUP($C112,Model!$A$2:$E$22,5,FALSE)*VLOOKUP($C112,Model!$A$2:$Q$22,17,FALSE)</f>
        <v>#N/A</v>
      </c>
      <c r="AM112" s="508" t="e">
        <f>(VLOOKUP($P112,Lookup!$T$4:$U$8,2,FALSE)/Lookup!$T$2)*VLOOKUP($C112,Model!$A$2:$E$22,5,FALSE)*VLOOKUP($C112,Model!$A$2:$R$22,18,FALSE)</f>
        <v>#N/A</v>
      </c>
      <c r="AN112" s="508" t="e">
        <f>(VLOOKUP($Q112,Lookup!$AD$4:$AE$13,2,FALSE)/Lookup!$AD$2)*VLOOKUP($C112,Model!$A$2:$E$22,5,FALSE)*VLOOKUP($C112,Model!$A$2:$S$22,19,FALSE)</f>
        <v>#N/A</v>
      </c>
      <c r="AO112" s="508" t="e">
        <f>(VLOOKUP($R112,Lookup!$AF$4:$AG$8,2,FALSE)/Lookup!$AF$2)*VLOOKUP($C112,Model!$A$2:$E$22,5,FALSE)*VLOOKUP($C112,Model!$A$2:$T$22,20,FALSE)</f>
        <v>#N/A</v>
      </c>
      <c r="AP112" s="508" t="e">
        <f>(VLOOKUP($S112,Lookup!$AH$4:$AI$9,2,FALSE)/Lookup!$AH$2)*VLOOKUP($C112,Model!$A$2:$E$22,5,FALSE)*VLOOKUP($C112,Model!$A$2:$U$22,21,FALSE)</f>
        <v>#N/A</v>
      </c>
      <c r="AQ112" s="508" t="e">
        <f>(VLOOKUP($T112,Lookup!$AJ$4:$AK$12,2,FALSE)/Lookup!$AJ$2)*VLOOKUP($C112,Model!$A$2:$E$22,5,FALSE)*VLOOKUP($C112,Model!$A$2:$V$22,22,FALSE)</f>
        <v>#N/A</v>
      </c>
    </row>
    <row r="113">
      <c r="A113" s="74"/>
      <c r="B113" s="74"/>
      <c r="C113" s="74"/>
      <c r="D113" s="74"/>
      <c r="E113" s="74"/>
      <c r="F113" s="74"/>
      <c r="G113" s="74"/>
      <c r="H113" s="74"/>
      <c r="I113" s="75"/>
      <c r="J113" s="74"/>
      <c r="K113" s="74"/>
      <c r="L113" s="74"/>
      <c r="M113" s="74"/>
      <c r="N113" s="74"/>
      <c r="O113" s="77"/>
      <c r="P113" s="74"/>
      <c r="Q113" s="74"/>
      <c r="R113" s="74"/>
      <c r="S113" s="74"/>
      <c r="T113" s="74"/>
      <c r="U113" s="508">
        <f t="shared" si="4"/>
        <v>0</v>
      </c>
      <c r="V113" s="513">
        <f t="shared" si="3"/>
        <v>0</v>
      </c>
      <c r="W113" s="511"/>
      <c r="X113" s="511"/>
      <c r="Y113" s="511"/>
      <c r="Z113" s="507" t="e">
        <f>VLOOKUP($C113,Model!$A$2:$D$22,2,FALSE)</f>
        <v>#N/A</v>
      </c>
      <c r="AA113" s="508" t="e">
        <f>(VLOOKUP($D113,Lookup!$C$4:$D$36,2,FALSE)/Lookup!$C$2)*VLOOKUP($C113,Model!$A$2:$E$22,5,FALSE)*VLOOKUP($C113,Model!$A$2:$G$22,7,FALSE)</f>
        <v>#N/A</v>
      </c>
      <c r="AB113" s="508" t="e">
        <f>(VLOOKUP($E113,Lookup!$F$4:$G$8,2,FALSE)/Lookup!$F$2)*VLOOKUP($C113,Model!$A$2:$E$22,5,FALSE)*VLOOKUP($C113,Model!$A$2:$H$22,8,FALSE)</f>
        <v>#N/A</v>
      </c>
      <c r="AC113" s="508" t="e">
        <f>(VLOOKUP($F113,Lookup!$H$4:$I$26,2,FALSE)/Lookup!$H$2)*VLOOKUP($C113,Model!$A$2:$E$22,5,FALSE)*VLOOKUP($C113,Model!$A$2:$I$22,9,FALSE)</f>
        <v>#N/A</v>
      </c>
      <c r="AD113" s="508" t="e">
        <f>(VLOOKUP($G113,Lookup!$J$4:$K$34,2,FALSE)/Lookup!$J$2)*VLOOKUP($C113,Model!$A$2:$E$22,5,FALSE)*VLOOKUP($C113,Model!$A$2:$J$22,10,FALSE)</f>
        <v>#N/A</v>
      </c>
      <c r="AE113" s="508" t="e">
        <f>(VLOOKUP($H113,Lookup!$L$4:$M$15,2,FALSE)/Lookup!$L$2)*VLOOKUP($C113,Model!$A$2:$E$22,5,FALSE)*VLOOKUP($C113,Model!$A$2:$K$22,11,FALSE)</f>
        <v>#N/A</v>
      </c>
      <c r="AF113" s="508" t="e">
        <f>_xlfn.SWITCH(VLOOKUP($C113,Model!$A$2:$F$22,6,FALSE),8,(VLOOKUP($I113,Lookup!$N$17:$O$24,2,FALSE)/Lookup!$L$2)*VLOOKUP($C113,Model!$A$2:$E$22,5,FALSE)*VLOOKUP($C113,Model!$A$2:$K$22,11,FALSE),(VLOOKUP($I113,Lookup!$N$4:$O$15,2,FALSE)/Lookup!$L$2)*VLOOKUP($C113,Model!$A$2:$E$22,5,FALSE)*VLOOKUP($C113,Model!$A$2:$K$22,11,FALSE))</f>
        <v>#NAME?</v>
      </c>
      <c r="AG113" s="508" t="e">
        <f>(VLOOKUP($J113,Lookup!$P$4:$Q$15,2,FALSE)/Lookup!$P$2)*VLOOKUP($C113,Model!$A$2:$E$22,5,FALSE)*VLOOKUP($C113,Model!$A$2:$L$22,12,FALSE)</f>
        <v>#N/A</v>
      </c>
      <c r="AH113" s="508" t="e">
        <f>_xlfn.SWITCH(VLOOKUP($C113,Model!$A$2:$F$22,6,FALSE),8,(VLOOKUP($K113,Lookup!$R$15:$S$23,2,FALSE)/Lookup!$R$2)*VLOOKUP($C113,Model!$A$2:$E$22,5,FALSE)*VLOOKUP($C113,Model!$A$2:$M$22,13,FALSE),(VLOOKUP($K113,Lookup!$R$4:$S$12,2,FALSE)/Lookup!$R$2)*VLOOKUP($C113,Model!$A$2:$E$22,5,FALSE)*VLOOKUP($C113,Model!$A$2:$M$22,13,FALSE))</f>
        <v>#NAME?</v>
      </c>
      <c r="AI113" s="508" t="e">
        <f>(VLOOKUP($L113,Lookup!$V$4:$W$12,2,FALSE)/Lookup!$V$2)*VLOOKUP($C113,Model!$A$2:$E$22,5,FALSE)*VLOOKUP($C113,Model!$A$2:$N$22,14,FALSE)</f>
        <v>#N/A</v>
      </c>
      <c r="AJ113" s="508" t="e">
        <f>(VLOOKUP($M113,Lookup!$X$4:$Y$10,2,FALSE)/Lookup!$X$2)*VLOOKUP($C113,Model!$A$2:$E$22,5,FALSE)*VLOOKUP($C113,Model!$A$2:$O$22,15,FALSE)</f>
        <v>#N/A</v>
      </c>
      <c r="AK113" s="508" t="e">
        <f>(VLOOKUP($N113,Lookup!$Z$4:$AA$13,2,FALSE)/Lookup!$Z$2)*VLOOKUP($C113,Model!$A$2:$E$22,5,FALSE)*VLOOKUP($C113,Model!$A$2:$P$22,16,FALSE)</f>
        <v>#N/A</v>
      </c>
      <c r="AL113" s="508" t="e">
        <f>(VLOOKUP($O113,Lookup!$AB$4:$AC$13,2,FALSE)/Lookup!$AB$2)*VLOOKUP($C113,Model!$A$2:$E$22,5,FALSE)*VLOOKUP($C113,Model!$A$2:$Q$22,17,FALSE)</f>
        <v>#N/A</v>
      </c>
      <c r="AM113" s="508" t="e">
        <f>(VLOOKUP($P113,Lookup!$T$4:$U$8,2,FALSE)/Lookup!$T$2)*VLOOKUP($C113,Model!$A$2:$E$22,5,FALSE)*VLOOKUP($C113,Model!$A$2:$R$22,18,FALSE)</f>
        <v>#N/A</v>
      </c>
      <c r="AN113" s="508" t="e">
        <f>(VLOOKUP($Q113,Lookup!$AD$4:$AE$13,2,FALSE)/Lookup!$AD$2)*VLOOKUP($C113,Model!$A$2:$E$22,5,FALSE)*VLOOKUP($C113,Model!$A$2:$S$22,19,FALSE)</f>
        <v>#N/A</v>
      </c>
      <c r="AO113" s="508" t="e">
        <f>(VLOOKUP($R113,Lookup!$AF$4:$AG$8,2,FALSE)/Lookup!$AF$2)*VLOOKUP($C113,Model!$A$2:$E$22,5,FALSE)*VLOOKUP($C113,Model!$A$2:$T$22,20,FALSE)</f>
        <v>#N/A</v>
      </c>
      <c r="AP113" s="508" t="e">
        <f>(VLOOKUP($S113,Lookup!$AH$4:$AI$9,2,FALSE)/Lookup!$AH$2)*VLOOKUP($C113,Model!$A$2:$E$22,5,FALSE)*VLOOKUP($C113,Model!$A$2:$U$22,21,FALSE)</f>
        <v>#N/A</v>
      </c>
      <c r="AQ113" s="508" t="e">
        <f>(VLOOKUP($T113,Lookup!$AJ$4:$AK$12,2,FALSE)/Lookup!$AJ$2)*VLOOKUP($C113,Model!$A$2:$E$22,5,FALSE)*VLOOKUP($C113,Model!$A$2:$V$22,22,FALSE)</f>
        <v>#N/A</v>
      </c>
    </row>
    <row r="114">
      <c r="A114" s="74"/>
      <c r="B114" s="74"/>
      <c r="C114" s="74"/>
      <c r="D114" s="74"/>
      <c r="E114" s="74"/>
      <c r="F114" s="74"/>
      <c r="G114" s="74"/>
      <c r="H114" s="74"/>
      <c r="I114" s="75"/>
      <c r="J114" s="74"/>
      <c r="K114" s="74"/>
      <c r="L114" s="74"/>
      <c r="M114" s="74"/>
      <c r="N114" s="74"/>
      <c r="O114" s="77"/>
      <c r="P114" s="74"/>
      <c r="Q114" s="74"/>
      <c r="R114" s="74"/>
      <c r="S114" s="74"/>
      <c r="T114" s="74"/>
      <c r="U114" s="508">
        <f t="shared" si="4"/>
        <v>0</v>
      </c>
      <c r="V114" s="513">
        <f t="shared" si="3"/>
        <v>0</v>
      </c>
      <c r="W114" s="511"/>
      <c r="X114" s="511"/>
      <c r="Y114" s="511"/>
      <c r="Z114" s="507" t="e">
        <f>VLOOKUP($C114,Model!$A$2:$D$22,2,FALSE)</f>
        <v>#N/A</v>
      </c>
      <c r="AA114" s="508" t="e">
        <f>(VLOOKUP($D114,Lookup!$C$4:$D$36,2,FALSE)/Lookup!$C$2)*VLOOKUP($C114,Model!$A$2:$E$22,5,FALSE)*VLOOKUP($C114,Model!$A$2:$G$22,7,FALSE)</f>
        <v>#N/A</v>
      </c>
      <c r="AB114" s="508" t="e">
        <f>(VLOOKUP($E114,Lookup!$F$4:$G$8,2,FALSE)/Lookup!$F$2)*VLOOKUP($C114,Model!$A$2:$E$22,5,FALSE)*VLOOKUP($C114,Model!$A$2:$H$22,8,FALSE)</f>
        <v>#N/A</v>
      </c>
      <c r="AC114" s="508" t="e">
        <f>(VLOOKUP($F114,Lookup!$H$4:$I$26,2,FALSE)/Lookup!$H$2)*VLOOKUP($C114,Model!$A$2:$E$22,5,FALSE)*VLOOKUP($C114,Model!$A$2:$I$22,9,FALSE)</f>
        <v>#N/A</v>
      </c>
      <c r="AD114" s="508" t="e">
        <f>(VLOOKUP($G114,Lookup!$J$4:$K$34,2,FALSE)/Lookup!$J$2)*VLOOKUP($C114,Model!$A$2:$E$22,5,FALSE)*VLOOKUP($C114,Model!$A$2:$J$22,10,FALSE)</f>
        <v>#N/A</v>
      </c>
      <c r="AE114" s="508" t="e">
        <f>(VLOOKUP($H114,Lookup!$L$4:$M$15,2,FALSE)/Lookup!$L$2)*VLOOKUP($C114,Model!$A$2:$E$22,5,FALSE)*VLOOKUP($C114,Model!$A$2:$K$22,11,FALSE)</f>
        <v>#N/A</v>
      </c>
      <c r="AF114" s="508" t="e">
        <f>_xlfn.SWITCH(VLOOKUP($C114,Model!$A$2:$F$22,6,FALSE),8,(VLOOKUP($I114,Lookup!$N$17:$O$24,2,FALSE)/Lookup!$L$2)*VLOOKUP($C114,Model!$A$2:$E$22,5,FALSE)*VLOOKUP($C114,Model!$A$2:$K$22,11,FALSE),(VLOOKUP($I114,Lookup!$N$4:$O$15,2,FALSE)/Lookup!$L$2)*VLOOKUP($C114,Model!$A$2:$E$22,5,FALSE)*VLOOKUP($C114,Model!$A$2:$K$22,11,FALSE))</f>
        <v>#NAME?</v>
      </c>
      <c r="AG114" s="508" t="e">
        <f>(VLOOKUP($J114,Lookup!$P$4:$Q$15,2,FALSE)/Lookup!$P$2)*VLOOKUP($C114,Model!$A$2:$E$22,5,FALSE)*VLOOKUP($C114,Model!$A$2:$L$22,12,FALSE)</f>
        <v>#N/A</v>
      </c>
      <c r="AH114" s="508" t="e">
        <f>_xlfn.SWITCH(VLOOKUP($C114,Model!$A$2:$F$22,6,FALSE),8,(VLOOKUP($K114,Lookup!$R$15:$S$23,2,FALSE)/Lookup!$R$2)*VLOOKUP($C114,Model!$A$2:$E$22,5,FALSE)*VLOOKUP($C114,Model!$A$2:$M$22,13,FALSE),(VLOOKUP($K114,Lookup!$R$4:$S$12,2,FALSE)/Lookup!$R$2)*VLOOKUP($C114,Model!$A$2:$E$22,5,FALSE)*VLOOKUP($C114,Model!$A$2:$M$22,13,FALSE))</f>
        <v>#NAME?</v>
      </c>
      <c r="AI114" s="508" t="e">
        <f>(VLOOKUP($L114,Lookup!$V$4:$W$12,2,FALSE)/Lookup!$V$2)*VLOOKUP($C114,Model!$A$2:$E$22,5,FALSE)*VLOOKUP($C114,Model!$A$2:$N$22,14,FALSE)</f>
        <v>#N/A</v>
      </c>
      <c r="AJ114" s="508" t="e">
        <f>(VLOOKUP($M114,Lookup!$X$4:$Y$10,2,FALSE)/Lookup!$X$2)*VLOOKUP($C114,Model!$A$2:$E$22,5,FALSE)*VLOOKUP($C114,Model!$A$2:$O$22,15,FALSE)</f>
        <v>#N/A</v>
      </c>
      <c r="AK114" s="508" t="e">
        <f>(VLOOKUP($N114,Lookup!$Z$4:$AA$13,2,FALSE)/Lookup!$Z$2)*VLOOKUP($C114,Model!$A$2:$E$22,5,FALSE)*VLOOKUP($C114,Model!$A$2:$P$22,16,FALSE)</f>
        <v>#N/A</v>
      </c>
      <c r="AL114" s="508" t="e">
        <f>(VLOOKUP($O114,Lookup!$AB$4:$AC$13,2,FALSE)/Lookup!$AB$2)*VLOOKUP($C114,Model!$A$2:$E$22,5,FALSE)*VLOOKUP($C114,Model!$A$2:$Q$22,17,FALSE)</f>
        <v>#N/A</v>
      </c>
      <c r="AM114" s="508" t="e">
        <f>(VLOOKUP($P114,Lookup!$T$4:$U$8,2,FALSE)/Lookup!$T$2)*VLOOKUP($C114,Model!$A$2:$E$22,5,FALSE)*VLOOKUP($C114,Model!$A$2:$R$22,18,FALSE)</f>
        <v>#N/A</v>
      </c>
      <c r="AN114" s="508" t="e">
        <f>(VLOOKUP($Q114,Lookup!$AD$4:$AE$13,2,FALSE)/Lookup!$AD$2)*VLOOKUP($C114,Model!$A$2:$E$22,5,FALSE)*VLOOKUP($C114,Model!$A$2:$S$22,19,FALSE)</f>
        <v>#N/A</v>
      </c>
      <c r="AO114" s="508" t="e">
        <f>(VLOOKUP($R114,Lookup!$AF$4:$AG$8,2,FALSE)/Lookup!$AF$2)*VLOOKUP($C114,Model!$A$2:$E$22,5,FALSE)*VLOOKUP($C114,Model!$A$2:$T$22,20,FALSE)</f>
        <v>#N/A</v>
      </c>
      <c r="AP114" s="508" t="e">
        <f>(VLOOKUP($S114,Lookup!$AH$4:$AI$9,2,FALSE)/Lookup!$AH$2)*VLOOKUP($C114,Model!$A$2:$E$22,5,FALSE)*VLOOKUP($C114,Model!$A$2:$U$22,21,FALSE)</f>
        <v>#N/A</v>
      </c>
      <c r="AQ114" s="508" t="e">
        <f>(VLOOKUP($T114,Lookup!$AJ$4:$AK$12,2,FALSE)/Lookup!$AJ$2)*VLOOKUP($C114,Model!$A$2:$E$22,5,FALSE)*VLOOKUP($C114,Model!$A$2:$V$22,22,FALSE)</f>
        <v>#N/A</v>
      </c>
    </row>
    <row r="115">
      <c r="A115" s="74"/>
      <c r="B115" s="74"/>
      <c r="C115" s="74"/>
      <c r="D115" s="74"/>
      <c r="E115" s="74"/>
      <c r="F115" s="74"/>
      <c r="G115" s="74"/>
      <c r="H115" s="74"/>
      <c r="I115" s="75"/>
      <c r="J115" s="74"/>
      <c r="K115" s="74"/>
      <c r="L115" s="74"/>
      <c r="M115" s="74"/>
      <c r="N115" s="74"/>
      <c r="O115" s="77"/>
      <c r="P115" s="74"/>
      <c r="Q115" s="74"/>
      <c r="R115" s="74"/>
      <c r="S115" s="74"/>
      <c r="T115" s="74"/>
      <c r="U115" s="508">
        <f t="shared" si="4"/>
        <v>0</v>
      </c>
      <c r="V115" s="513">
        <f t="shared" si="3"/>
        <v>0</v>
      </c>
      <c r="W115" s="511"/>
      <c r="X115" s="511"/>
      <c r="Y115" s="511"/>
      <c r="Z115" s="507" t="e">
        <f>VLOOKUP($C115,Model!$A$2:$D$22,2,FALSE)</f>
        <v>#N/A</v>
      </c>
      <c r="AA115" s="508" t="e">
        <f>(VLOOKUP($D115,Lookup!$C$4:$D$36,2,FALSE)/Lookup!$C$2)*VLOOKUP($C115,Model!$A$2:$E$22,5,FALSE)*VLOOKUP($C115,Model!$A$2:$G$22,7,FALSE)</f>
        <v>#N/A</v>
      </c>
      <c r="AB115" s="508" t="e">
        <f>(VLOOKUP($E115,Lookup!$F$4:$G$8,2,FALSE)/Lookup!$F$2)*VLOOKUP($C115,Model!$A$2:$E$22,5,FALSE)*VLOOKUP($C115,Model!$A$2:$H$22,8,FALSE)</f>
        <v>#N/A</v>
      </c>
      <c r="AC115" s="508" t="e">
        <f>(VLOOKUP($F115,Lookup!$H$4:$I$26,2,FALSE)/Lookup!$H$2)*VLOOKUP($C115,Model!$A$2:$E$22,5,FALSE)*VLOOKUP($C115,Model!$A$2:$I$22,9,FALSE)</f>
        <v>#N/A</v>
      </c>
      <c r="AD115" s="508" t="e">
        <f>(VLOOKUP($G115,Lookup!$J$4:$K$34,2,FALSE)/Lookup!$J$2)*VLOOKUP($C115,Model!$A$2:$E$22,5,FALSE)*VLOOKUP($C115,Model!$A$2:$J$22,10,FALSE)</f>
        <v>#N/A</v>
      </c>
      <c r="AE115" s="508" t="e">
        <f>(VLOOKUP($H115,Lookup!$L$4:$M$15,2,FALSE)/Lookup!$L$2)*VLOOKUP($C115,Model!$A$2:$E$22,5,FALSE)*VLOOKUP($C115,Model!$A$2:$K$22,11,FALSE)</f>
        <v>#N/A</v>
      </c>
      <c r="AF115" s="508" t="e">
        <f>_xlfn.SWITCH(VLOOKUP($C115,Model!$A$2:$F$22,6,FALSE),8,(VLOOKUP($I115,Lookup!$N$17:$O$24,2,FALSE)/Lookup!$L$2)*VLOOKUP($C115,Model!$A$2:$E$22,5,FALSE)*VLOOKUP($C115,Model!$A$2:$K$22,11,FALSE),(VLOOKUP($I115,Lookup!$N$4:$O$15,2,FALSE)/Lookup!$L$2)*VLOOKUP($C115,Model!$A$2:$E$22,5,FALSE)*VLOOKUP($C115,Model!$A$2:$K$22,11,FALSE))</f>
        <v>#NAME?</v>
      </c>
      <c r="AG115" s="508" t="e">
        <f>(VLOOKUP($J115,Lookup!$P$4:$Q$15,2,FALSE)/Lookup!$P$2)*VLOOKUP($C115,Model!$A$2:$E$22,5,FALSE)*VLOOKUP($C115,Model!$A$2:$L$22,12,FALSE)</f>
        <v>#N/A</v>
      </c>
      <c r="AH115" s="508" t="e">
        <f>_xlfn.SWITCH(VLOOKUP($C115,Model!$A$2:$F$22,6,FALSE),8,(VLOOKUP($K115,Lookup!$R$15:$S$23,2,FALSE)/Lookup!$R$2)*VLOOKUP($C115,Model!$A$2:$E$22,5,FALSE)*VLOOKUP($C115,Model!$A$2:$M$22,13,FALSE),(VLOOKUP($K115,Lookup!$R$4:$S$12,2,FALSE)/Lookup!$R$2)*VLOOKUP($C115,Model!$A$2:$E$22,5,FALSE)*VLOOKUP($C115,Model!$A$2:$M$22,13,FALSE))</f>
        <v>#NAME?</v>
      </c>
      <c r="AI115" s="508" t="e">
        <f>(VLOOKUP($L115,Lookup!$V$4:$W$12,2,FALSE)/Lookup!$V$2)*VLOOKUP($C115,Model!$A$2:$E$22,5,FALSE)*VLOOKUP($C115,Model!$A$2:$N$22,14,FALSE)</f>
        <v>#N/A</v>
      </c>
      <c r="AJ115" s="508" t="e">
        <f>(VLOOKUP($M115,Lookup!$X$4:$Y$10,2,FALSE)/Lookup!$X$2)*VLOOKUP($C115,Model!$A$2:$E$22,5,FALSE)*VLOOKUP($C115,Model!$A$2:$O$22,15,FALSE)</f>
        <v>#N/A</v>
      </c>
      <c r="AK115" s="508" t="e">
        <f>(VLOOKUP($N115,Lookup!$Z$4:$AA$13,2,FALSE)/Lookup!$Z$2)*VLOOKUP($C115,Model!$A$2:$E$22,5,FALSE)*VLOOKUP($C115,Model!$A$2:$P$22,16,FALSE)</f>
        <v>#N/A</v>
      </c>
      <c r="AL115" s="508" t="e">
        <f>(VLOOKUP($O115,Lookup!$AB$4:$AC$13,2,FALSE)/Lookup!$AB$2)*VLOOKUP($C115,Model!$A$2:$E$22,5,FALSE)*VLOOKUP($C115,Model!$A$2:$Q$22,17,FALSE)</f>
        <v>#N/A</v>
      </c>
      <c r="AM115" s="508" t="e">
        <f>(VLOOKUP($P115,Lookup!$T$4:$U$8,2,FALSE)/Lookup!$T$2)*VLOOKUP($C115,Model!$A$2:$E$22,5,FALSE)*VLOOKUP($C115,Model!$A$2:$R$22,18,FALSE)</f>
        <v>#N/A</v>
      </c>
      <c r="AN115" s="508" t="e">
        <f>(VLOOKUP($Q115,Lookup!$AD$4:$AE$13,2,FALSE)/Lookup!$AD$2)*VLOOKUP($C115,Model!$A$2:$E$22,5,FALSE)*VLOOKUP($C115,Model!$A$2:$S$22,19,FALSE)</f>
        <v>#N/A</v>
      </c>
      <c r="AO115" s="508" t="e">
        <f>(VLOOKUP($R115,Lookup!$AF$4:$AG$8,2,FALSE)/Lookup!$AF$2)*VLOOKUP($C115,Model!$A$2:$E$22,5,FALSE)*VLOOKUP($C115,Model!$A$2:$T$22,20,FALSE)</f>
        <v>#N/A</v>
      </c>
      <c r="AP115" s="508" t="e">
        <f>(VLOOKUP($S115,Lookup!$AH$4:$AI$9,2,FALSE)/Lookup!$AH$2)*VLOOKUP($C115,Model!$A$2:$E$22,5,FALSE)*VLOOKUP($C115,Model!$A$2:$U$22,21,FALSE)</f>
        <v>#N/A</v>
      </c>
      <c r="AQ115" s="508" t="e">
        <f>(VLOOKUP($T115,Lookup!$AJ$4:$AK$12,2,FALSE)/Lookup!$AJ$2)*VLOOKUP($C115,Model!$A$2:$E$22,5,FALSE)*VLOOKUP($C115,Model!$A$2:$V$22,22,FALSE)</f>
        <v>#N/A</v>
      </c>
    </row>
    <row r="116">
      <c r="A116" s="74"/>
      <c r="B116" s="74"/>
      <c r="C116" s="74"/>
      <c r="D116" s="74"/>
      <c r="E116" s="74"/>
      <c r="F116" s="74"/>
      <c r="G116" s="74"/>
      <c r="H116" s="74"/>
      <c r="I116" s="75"/>
      <c r="J116" s="74"/>
      <c r="K116" s="74"/>
      <c r="L116" s="74"/>
      <c r="M116" s="74"/>
      <c r="N116" s="74"/>
      <c r="O116" s="77"/>
      <c r="P116" s="74"/>
      <c r="Q116" s="74"/>
      <c r="R116" s="74"/>
      <c r="S116" s="74"/>
      <c r="T116" s="74"/>
      <c r="U116" s="508">
        <f t="shared" si="4"/>
        <v>0</v>
      </c>
      <c r="V116" s="513">
        <f t="shared" si="3"/>
        <v>0</v>
      </c>
      <c r="W116" s="511"/>
      <c r="X116" s="511"/>
      <c r="Y116" s="511"/>
      <c r="Z116" s="507" t="e">
        <f>VLOOKUP($C116,Model!$A$2:$D$22,2,FALSE)</f>
        <v>#N/A</v>
      </c>
      <c r="AA116" s="508" t="e">
        <f>(VLOOKUP($D116,Lookup!$C$4:$D$36,2,FALSE)/Lookup!$C$2)*VLOOKUP($C116,Model!$A$2:$E$22,5,FALSE)*VLOOKUP($C116,Model!$A$2:$G$22,7,FALSE)</f>
        <v>#N/A</v>
      </c>
      <c r="AB116" s="508" t="e">
        <f>(VLOOKUP($E116,Lookup!$F$4:$G$8,2,FALSE)/Lookup!$F$2)*VLOOKUP($C116,Model!$A$2:$E$22,5,FALSE)*VLOOKUP($C116,Model!$A$2:$H$22,8,FALSE)</f>
        <v>#N/A</v>
      </c>
      <c r="AC116" s="508" t="e">
        <f>(VLOOKUP($F116,Lookup!$H$4:$I$26,2,FALSE)/Lookup!$H$2)*VLOOKUP($C116,Model!$A$2:$E$22,5,FALSE)*VLOOKUP($C116,Model!$A$2:$I$22,9,FALSE)</f>
        <v>#N/A</v>
      </c>
      <c r="AD116" s="508" t="e">
        <f>(VLOOKUP($G116,Lookup!$J$4:$K$34,2,FALSE)/Lookup!$J$2)*VLOOKUP($C116,Model!$A$2:$E$22,5,FALSE)*VLOOKUP($C116,Model!$A$2:$J$22,10,FALSE)</f>
        <v>#N/A</v>
      </c>
      <c r="AE116" s="508" t="e">
        <f>(VLOOKUP($H116,Lookup!$L$4:$M$15,2,FALSE)/Lookup!$L$2)*VLOOKUP($C116,Model!$A$2:$E$22,5,FALSE)*VLOOKUP($C116,Model!$A$2:$K$22,11,FALSE)</f>
        <v>#N/A</v>
      </c>
      <c r="AF116" s="508" t="e">
        <f>_xlfn.SWITCH(VLOOKUP($C116,Model!$A$2:$F$22,6,FALSE),8,(VLOOKUP($I116,Lookup!$N$17:$O$24,2,FALSE)/Lookup!$L$2)*VLOOKUP($C116,Model!$A$2:$E$22,5,FALSE)*VLOOKUP($C116,Model!$A$2:$K$22,11,FALSE),(VLOOKUP($I116,Lookup!$N$4:$O$15,2,FALSE)/Lookup!$L$2)*VLOOKUP($C116,Model!$A$2:$E$22,5,FALSE)*VLOOKUP($C116,Model!$A$2:$K$22,11,FALSE))</f>
        <v>#NAME?</v>
      </c>
      <c r="AG116" s="508" t="e">
        <f>(VLOOKUP($J116,Lookup!$P$4:$Q$15,2,FALSE)/Lookup!$P$2)*VLOOKUP($C116,Model!$A$2:$E$22,5,FALSE)*VLOOKUP($C116,Model!$A$2:$L$22,12,FALSE)</f>
        <v>#N/A</v>
      </c>
      <c r="AH116" s="508" t="e">
        <f>_xlfn.SWITCH(VLOOKUP($C116,Model!$A$2:$F$22,6,FALSE),8,(VLOOKUP($K116,Lookup!$R$15:$S$23,2,FALSE)/Lookup!$R$2)*VLOOKUP($C116,Model!$A$2:$E$22,5,FALSE)*VLOOKUP($C116,Model!$A$2:$M$22,13,FALSE),(VLOOKUP($K116,Lookup!$R$4:$S$12,2,FALSE)/Lookup!$R$2)*VLOOKUP($C116,Model!$A$2:$E$22,5,FALSE)*VLOOKUP($C116,Model!$A$2:$M$22,13,FALSE))</f>
        <v>#NAME?</v>
      </c>
      <c r="AI116" s="508" t="e">
        <f>(VLOOKUP($L116,Lookup!$V$4:$W$12,2,FALSE)/Lookup!$V$2)*VLOOKUP($C116,Model!$A$2:$E$22,5,FALSE)*VLOOKUP($C116,Model!$A$2:$N$22,14,FALSE)</f>
        <v>#N/A</v>
      </c>
      <c r="AJ116" s="508" t="e">
        <f>(VLOOKUP($M116,Lookup!$X$4:$Y$10,2,FALSE)/Lookup!$X$2)*VLOOKUP($C116,Model!$A$2:$E$22,5,FALSE)*VLOOKUP($C116,Model!$A$2:$O$22,15,FALSE)</f>
        <v>#N/A</v>
      </c>
      <c r="AK116" s="508" t="e">
        <f>(VLOOKUP($N116,Lookup!$Z$4:$AA$13,2,FALSE)/Lookup!$Z$2)*VLOOKUP($C116,Model!$A$2:$E$22,5,FALSE)*VLOOKUP($C116,Model!$A$2:$P$22,16,FALSE)</f>
        <v>#N/A</v>
      </c>
      <c r="AL116" s="508" t="e">
        <f>(VLOOKUP($O116,Lookup!$AB$4:$AC$13,2,FALSE)/Lookup!$AB$2)*VLOOKUP($C116,Model!$A$2:$E$22,5,FALSE)*VLOOKUP($C116,Model!$A$2:$Q$22,17,FALSE)</f>
        <v>#N/A</v>
      </c>
      <c r="AM116" s="508" t="e">
        <f>(VLOOKUP($P116,Lookup!$T$4:$U$8,2,FALSE)/Lookup!$T$2)*VLOOKUP($C116,Model!$A$2:$E$22,5,FALSE)*VLOOKUP($C116,Model!$A$2:$R$22,18,FALSE)</f>
        <v>#N/A</v>
      </c>
      <c r="AN116" s="508" t="e">
        <f>(VLOOKUP($Q116,Lookup!$AD$4:$AE$13,2,FALSE)/Lookup!$AD$2)*VLOOKUP($C116,Model!$A$2:$E$22,5,FALSE)*VLOOKUP($C116,Model!$A$2:$S$22,19,FALSE)</f>
        <v>#N/A</v>
      </c>
      <c r="AO116" s="508" t="e">
        <f>(VLOOKUP($R116,Lookup!$AF$4:$AG$8,2,FALSE)/Lookup!$AF$2)*VLOOKUP($C116,Model!$A$2:$E$22,5,FALSE)*VLOOKUP($C116,Model!$A$2:$T$22,20,FALSE)</f>
        <v>#N/A</v>
      </c>
      <c r="AP116" s="508" t="e">
        <f>(VLOOKUP($S116,Lookup!$AH$4:$AI$9,2,FALSE)/Lookup!$AH$2)*VLOOKUP($C116,Model!$A$2:$E$22,5,FALSE)*VLOOKUP($C116,Model!$A$2:$U$22,21,FALSE)</f>
        <v>#N/A</v>
      </c>
      <c r="AQ116" s="508" t="e">
        <f>(VLOOKUP($T116,Lookup!$AJ$4:$AK$12,2,FALSE)/Lookup!$AJ$2)*VLOOKUP($C116,Model!$A$2:$E$22,5,FALSE)*VLOOKUP($C116,Model!$A$2:$V$22,22,FALSE)</f>
        <v>#N/A</v>
      </c>
    </row>
    <row r="117">
      <c r="A117" s="74"/>
      <c r="B117" s="74"/>
      <c r="C117" s="74"/>
      <c r="D117" s="74"/>
      <c r="E117" s="74"/>
      <c r="F117" s="74"/>
      <c r="G117" s="74"/>
      <c r="H117" s="74"/>
      <c r="I117" s="75"/>
      <c r="J117" s="74"/>
      <c r="K117" s="74"/>
      <c r="L117" s="74"/>
      <c r="M117" s="74"/>
      <c r="N117" s="74"/>
      <c r="O117" s="77"/>
      <c r="P117" s="74"/>
      <c r="Q117" s="74"/>
      <c r="R117" s="74"/>
      <c r="S117" s="74"/>
      <c r="T117" s="74"/>
      <c r="U117" s="508">
        <f t="shared" si="4"/>
        <v>0</v>
      </c>
      <c r="V117" s="513">
        <f t="shared" si="3"/>
        <v>0</v>
      </c>
      <c r="W117" s="511"/>
      <c r="X117" s="511"/>
      <c r="Y117" s="511"/>
      <c r="Z117" s="507" t="e">
        <f>VLOOKUP($C117,Model!$A$2:$D$22,2,FALSE)</f>
        <v>#N/A</v>
      </c>
      <c r="AA117" s="508" t="e">
        <f>(VLOOKUP($D117,Lookup!$C$4:$D$36,2,FALSE)/Lookup!$C$2)*VLOOKUP($C117,Model!$A$2:$E$22,5,FALSE)*VLOOKUP($C117,Model!$A$2:$G$22,7,FALSE)</f>
        <v>#N/A</v>
      </c>
      <c r="AB117" s="508" t="e">
        <f>(VLOOKUP($E117,Lookup!$F$4:$G$8,2,FALSE)/Lookup!$F$2)*VLOOKUP($C117,Model!$A$2:$E$22,5,FALSE)*VLOOKUP($C117,Model!$A$2:$H$22,8,FALSE)</f>
        <v>#N/A</v>
      </c>
      <c r="AC117" s="508" t="e">
        <f>(VLOOKUP($F117,Lookup!$H$4:$I$26,2,FALSE)/Lookup!$H$2)*VLOOKUP($C117,Model!$A$2:$E$22,5,FALSE)*VLOOKUP($C117,Model!$A$2:$I$22,9,FALSE)</f>
        <v>#N/A</v>
      </c>
      <c r="AD117" s="508" t="e">
        <f>(VLOOKUP($G117,Lookup!$J$4:$K$34,2,FALSE)/Lookup!$J$2)*VLOOKUP($C117,Model!$A$2:$E$22,5,FALSE)*VLOOKUP($C117,Model!$A$2:$J$22,10,FALSE)</f>
        <v>#N/A</v>
      </c>
      <c r="AE117" s="508" t="e">
        <f>(VLOOKUP($H117,Lookup!$L$4:$M$15,2,FALSE)/Lookup!$L$2)*VLOOKUP($C117,Model!$A$2:$E$22,5,FALSE)*VLOOKUP($C117,Model!$A$2:$K$22,11,FALSE)</f>
        <v>#N/A</v>
      </c>
      <c r="AF117" s="508" t="e">
        <f>_xlfn.SWITCH(VLOOKUP($C117,Model!$A$2:$F$22,6,FALSE),8,(VLOOKUP($I117,Lookup!$N$17:$O$24,2,FALSE)/Lookup!$L$2)*VLOOKUP($C117,Model!$A$2:$E$22,5,FALSE)*VLOOKUP($C117,Model!$A$2:$K$22,11,FALSE),(VLOOKUP($I117,Lookup!$N$4:$O$15,2,FALSE)/Lookup!$L$2)*VLOOKUP($C117,Model!$A$2:$E$22,5,FALSE)*VLOOKUP($C117,Model!$A$2:$K$22,11,FALSE))</f>
        <v>#NAME?</v>
      </c>
      <c r="AG117" s="508" t="e">
        <f>(VLOOKUP($J117,Lookup!$P$4:$Q$15,2,FALSE)/Lookup!$P$2)*VLOOKUP($C117,Model!$A$2:$E$22,5,FALSE)*VLOOKUP($C117,Model!$A$2:$L$22,12,FALSE)</f>
        <v>#N/A</v>
      </c>
      <c r="AH117" s="508" t="e">
        <f>_xlfn.SWITCH(VLOOKUP($C117,Model!$A$2:$F$22,6,FALSE),8,(VLOOKUP($K117,Lookup!$R$15:$S$23,2,FALSE)/Lookup!$R$2)*VLOOKUP($C117,Model!$A$2:$E$22,5,FALSE)*VLOOKUP($C117,Model!$A$2:$M$22,13,FALSE),(VLOOKUP($K117,Lookup!$R$4:$S$12,2,FALSE)/Lookup!$R$2)*VLOOKUP($C117,Model!$A$2:$E$22,5,FALSE)*VLOOKUP($C117,Model!$A$2:$M$22,13,FALSE))</f>
        <v>#NAME?</v>
      </c>
      <c r="AI117" s="508" t="e">
        <f>(VLOOKUP($L117,Lookup!$V$4:$W$12,2,FALSE)/Lookup!$V$2)*VLOOKUP($C117,Model!$A$2:$E$22,5,FALSE)*VLOOKUP($C117,Model!$A$2:$N$22,14,FALSE)</f>
        <v>#N/A</v>
      </c>
      <c r="AJ117" s="508" t="e">
        <f>(VLOOKUP($M117,Lookup!$X$4:$Y$10,2,FALSE)/Lookup!$X$2)*VLOOKUP($C117,Model!$A$2:$E$22,5,FALSE)*VLOOKUP($C117,Model!$A$2:$O$22,15,FALSE)</f>
        <v>#N/A</v>
      </c>
      <c r="AK117" s="508" t="e">
        <f>(VLOOKUP($N117,Lookup!$Z$4:$AA$13,2,FALSE)/Lookup!$Z$2)*VLOOKUP($C117,Model!$A$2:$E$22,5,FALSE)*VLOOKUP($C117,Model!$A$2:$P$22,16,FALSE)</f>
        <v>#N/A</v>
      </c>
      <c r="AL117" s="508" t="e">
        <f>(VLOOKUP($O117,Lookup!$AB$4:$AC$13,2,FALSE)/Lookup!$AB$2)*VLOOKUP($C117,Model!$A$2:$E$22,5,FALSE)*VLOOKUP($C117,Model!$A$2:$Q$22,17,FALSE)</f>
        <v>#N/A</v>
      </c>
      <c r="AM117" s="508" t="e">
        <f>(VLOOKUP($P117,Lookup!$T$4:$U$8,2,FALSE)/Lookup!$T$2)*VLOOKUP($C117,Model!$A$2:$E$22,5,FALSE)*VLOOKUP($C117,Model!$A$2:$R$22,18,FALSE)</f>
        <v>#N/A</v>
      </c>
      <c r="AN117" s="508" t="e">
        <f>(VLOOKUP($Q117,Lookup!$AD$4:$AE$13,2,FALSE)/Lookup!$AD$2)*VLOOKUP($C117,Model!$A$2:$E$22,5,FALSE)*VLOOKUP($C117,Model!$A$2:$S$22,19,FALSE)</f>
        <v>#N/A</v>
      </c>
      <c r="AO117" s="508" t="e">
        <f>(VLOOKUP($R117,Lookup!$AF$4:$AG$8,2,FALSE)/Lookup!$AF$2)*VLOOKUP($C117,Model!$A$2:$E$22,5,FALSE)*VLOOKUP($C117,Model!$A$2:$T$22,20,FALSE)</f>
        <v>#N/A</v>
      </c>
      <c r="AP117" s="508" t="e">
        <f>(VLOOKUP($S117,Lookup!$AH$4:$AI$9,2,FALSE)/Lookup!$AH$2)*VLOOKUP($C117,Model!$A$2:$E$22,5,FALSE)*VLOOKUP($C117,Model!$A$2:$U$22,21,FALSE)</f>
        <v>#N/A</v>
      </c>
      <c r="AQ117" s="508" t="e">
        <f>(VLOOKUP($T117,Lookup!$AJ$4:$AK$12,2,FALSE)/Lookup!$AJ$2)*VLOOKUP($C117,Model!$A$2:$E$22,5,FALSE)*VLOOKUP($C117,Model!$A$2:$V$22,22,FALSE)</f>
        <v>#N/A</v>
      </c>
    </row>
    <row r="118">
      <c r="A118" s="74"/>
      <c r="B118" s="74"/>
      <c r="C118" s="74"/>
      <c r="D118" s="74"/>
      <c r="E118" s="74"/>
      <c r="F118" s="74"/>
      <c r="G118" s="74"/>
      <c r="H118" s="74"/>
      <c r="I118" s="75"/>
      <c r="J118" s="74"/>
      <c r="K118" s="74"/>
      <c r="L118" s="74"/>
      <c r="M118" s="74"/>
      <c r="N118" s="74"/>
      <c r="O118" s="77"/>
      <c r="P118" s="74"/>
      <c r="Q118" s="74"/>
      <c r="R118" s="74"/>
      <c r="S118" s="74"/>
      <c r="T118" s="74"/>
      <c r="U118" s="508">
        <f t="shared" si="4"/>
        <v>0</v>
      </c>
      <c r="V118" s="513">
        <f t="shared" si="3"/>
        <v>0</v>
      </c>
      <c r="W118" s="511"/>
      <c r="X118" s="511"/>
      <c r="Y118" s="511"/>
      <c r="Z118" s="507" t="e">
        <f>VLOOKUP($C118,Model!$A$2:$D$22,2,FALSE)</f>
        <v>#N/A</v>
      </c>
      <c r="AA118" s="508" t="e">
        <f>(VLOOKUP($D118,Lookup!$C$4:$D$36,2,FALSE)/Lookup!$C$2)*VLOOKUP($C118,Model!$A$2:$E$22,5,FALSE)*VLOOKUP($C118,Model!$A$2:$G$22,7,FALSE)</f>
        <v>#N/A</v>
      </c>
      <c r="AB118" s="508" t="e">
        <f>(VLOOKUP($E118,Lookup!$F$4:$G$8,2,FALSE)/Lookup!$F$2)*VLOOKUP($C118,Model!$A$2:$E$22,5,FALSE)*VLOOKUP($C118,Model!$A$2:$H$22,8,FALSE)</f>
        <v>#N/A</v>
      </c>
      <c r="AC118" s="508" t="e">
        <f>(VLOOKUP($F118,Lookup!$H$4:$I$26,2,FALSE)/Lookup!$H$2)*VLOOKUP($C118,Model!$A$2:$E$22,5,FALSE)*VLOOKUP($C118,Model!$A$2:$I$22,9,FALSE)</f>
        <v>#N/A</v>
      </c>
      <c r="AD118" s="508" t="e">
        <f>(VLOOKUP($G118,Lookup!$J$4:$K$34,2,FALSE)/Lookup!$J$2)*VLOOKUP($C118,Model!$A$2:$E$22,5,FALSE)*VLOOKUP($C118,Model!$A$2:$J$22,10,FALSE)</f>
        <v>#N/A</v>
      </c>
      <c r="AE118" s="508" t="e">
        <f>(VLOOKUP($H118,Lookup!$L$4:$M$15,2,FALSE)/Lookup!$L$2)*VLOOKUP($C118,Model!$A$2:$E$22,5,FALSE)*VLOOKUP($C118,Model!$A$2:$K$22,11,FALSE)</f>
        <v>#N/A</v>
      </c>
      <c r="AF118" s="508" t="e">
        <f>_xlfn.SWITCH(VLOOKUP($C118,Model!$A$2:$F$22,6,FALSE),8,(VLOOKUP($I118,Lookup!$N$17:$O$24,2,FALSE)/Lookup!$L$2)*VLOOKUP($C118,Model!$A$2:$E$22,5,FALSE)*VLOOKUP($C118,Model!$A$2:$K$22,11,FALSE),(VLOOKUP($I118,Lookup!$N$4:$O$15,2,FALSE)/Lookup!$L$2)*VLOOKUP($C118,Model!$A$2:$E$22,5,FALSE)*VLOOKUP($C118,Model!$A$2:$K$22,11,FALSE))</f>
        <v>#NAME?</v>
      </c>
      <c r="AG118" s="508" t="e">
        <f>(VLOOKUP($J118,Lookup!$P$4:$Q$15,2,FALSE)/Lookup!$P$2)*VLOOKUP($C118,Model!$A$2:$E$22,5,FALSE)*VLOOKUP($C118,Model!$A$2:$L$22,12,FALSE)</f>
        <v>#N/A</v>
      </c>
      <c r="AH118" s="508" t="e">
        <f>_xlfn.SWITCH(VLOOKUP($C118,Model!$A$2:$F$22,6,FALSE),8,(VLOOKUP($K118,Lookup!$R$15:$S$23,2,FALSE)/Lookup!$R$2)*VLOOKUP($C118,Model!$A$2:$E$22,5,FALSE)*VLOOKUP($C118,Model!$A$2:$M$22,13,FALSE),(VLOOKUP($K118,Lookup!$R$4:$S$12,2,FALSE)/Lookup!$R$2)*VLOOKUP($C118,Model!$A$2:$E$22,5,FALSE)*VLOOKUP($C118,Model!$A$2:$M$22,13,FALSE))</f>
        <v>#NAME?</v>
      </c>
      <c r="AI118" s="508" t="e">
        <f>(VLOOKUP($L118,Lookup!$V$4:$W$12,2,FALSE)/Lookup!$V$2)*VLOOKUP($C118,Model!$A$2:$E$22,5,FALSE)*VLOOKUP($C118,Model!$A$2:$N$22,14,FALSE)</f>
        <v>#N/A</v>
      </c>
      <c r="AJ118" s="508" t="e">
        <f>(VLOOKUP($M118,Lookup!$X$4:$Y$10,2,FALSE)/Lookup!$X$2)*VLOOKUP($C118,Model!$A$2:$E$22,5,FALSE)*VLOOKUP($C118,Model!$A$2:$O$22,15,FALSE)</f>
        <v>#N/A</v>
      </c>
      <c r="AK118" s="508" t="e">
        <f>(VLOOKUP($N118,Lookup!$Z$4:$AA$13,2,FALSE)/Lookup!$Z$2)*VLOOKUP($C118,Model!$A$2:$E$22,5,FALSE)*VLOOKUP($C118,Model!$A$2:$P$22,16,FALSE)</f>
        <v>#N/A</v>
      </c>
      <c r="AL118" s="508" t="e">
        <f>(VLOOKUP($O118,Lookup!$AB$4:$AC$13,2,FALSE)/Lookup!$AB$2)*VLOOKUP($C118,Model!$A$2:$E$22,5,FALSE)*VLOOKUP($C118,Model!$A$2:$Q$22,17,FALSE)</f>
        <v>#N/A</v>
      </c>
      <c r="AM118" s="508" t="e">
        <f>(VLOOKUP($P118,Lookup!$T$4:$U$8,2,FALSE)/Lookup!$T$2)*VLOOKUP($C118,Model!$A$2:$E$22,5,FALSE)*VLOOKUP($C118,Model!$A$2:$R$22,18,FALSE)</f>
        <v>#N/A</v>
      </c>
      <c r="AN118" s="508" t="e">
        <f>(VLOOKUP($Q118,Lookup!$AD$4:$AE$13,2,FALSE)/Lookup!$AD$2)*VLOOKUP($C118,Model!$A$2:$E$22,5,FALSE)*VLOOKUP($C118,Model!$A$2:$S$22,19,FALSE)</f>
        <v>#N/A</v>
      </c>
      <c r="AO118" s="508" t="e">
        <f>(VLOOKUP($R118,Lookup!$AF$4:$AG$8,2,FALSE)/Lookup!$AF$2)*VLOOKUP($C118,Model!$A$2:$E$22,5,FALSE)*VLOOKUP($C118,Model!$A$2:$T$22,20,FALSE)</f>
        <v>#N/A</v>
      </c>
      <c r="AP118" s="508" t="e">
        <f>(VLOOKUP($S118,Lookup!$AH$4:$AI$9,2,FALSE)/Lookup!$AH$2)*VLOOKUP($C118,Model!$A$2:$E$22,5,FALSE)*VLOOKUP($C118,Model!$A$2:$U$22,21,FALSE)</f>
        <v>#N/A</v>
      </c>
      <c r="AQ118" s="508" t="e">
        <f>(VLOOKUP($T118,Lookup!$AJ$4:$AK$12,2,FALSE)/Lookup!$AJ$2)*VLOOKUP($C118,Model!$A$2:$E$22,5,FALSE)*VLOOKUP($C118,Model!$A$2:$V$22,22,FALSE)</f>
        <v>#N/A</v>
      </c>
    </row>
    <row r="119">
      <c r="A119" s="74"/>
      <c r="B119" s="74"/>
      <c r="C119" s="74"/>
      <c r="D119" s="74"/>
      <c r="E119" s="74"/>
      <c r="F119" s="74"/>
      <c r="G119" s="74"/>
      <c r="H119" s="74"/>
      <c r="I119" s="75"/>
      <c r="J119" s="74"/>
      <c r="K119" s="74"/>
      <c r="L119" s="74"/>
      <c r="M119" s="74"/>
      <c r="N119" s="74"/>
      <c r="O119" s="77"/>
      <c r="P119" s="74"/>
      <c r="Q119" s="74"/>
      <c r="R119" s="74"/>
      <c r="S119" s="74"/>
      <c r="T119" s="74"/>
      <c r="U119" s="508">
        <f t="shared" si="4"/>
        <v>0</v>
      </c>
      <c r="V119" s="513">
        <f t="shared" si="3"/>
        <v>0</v>
      </c>
      <c r="W119" s="511"/>
      <c r="X119" s="511"/>
      <c r="Y119" s="511"/>
      <c r="Z119" s="507" t="e">
        <f>VLOOKUP($C119,Model!$A$2:$D$22,2,FALSE)</f>
        <v>#N/A</v>
      </c>
      <c r="AA119" s="508" t="e">
        <f>(VLOOKUP($D119,Lookup!$C$4:$D$36,2,FALSE)/Lookup!$C$2)*VLOOKUP($C119,Model!$A$2:$E$22,5,FALSE)*VLOOKUP($C119,Model!$A$2:$G$22,7,FALSE)</f>
        <v>#N/A</v>
      </c>
      <c r="AB119" s="508" t="e">
        <f>(VLOOKUP($E119,Lookup!$F$4:$G$8,2,FALSE)/Lookup!$F$2)*VLOOKUP($C119,Model!$A$2:$E$22,5,FALSE)*VLOOKUP($C119,Model!$A$2:$H$22,8,FALSE)</f>
        <v>#N/A</v>
      </c>
      <c r="AC119" s="508" t="e">
        <f>(VLOOKUP($F119,Lookup!$H$4:$I$26,2,FALSE)/Lookup!$H$2)*VLOOKUP($C119,Model!$A$2:$E$22,5,FALSE)*VLOOKUP($C119,Model!$A$2:$I$22,9,FALSE)</f>
        <v>#N/A</v>
      </c>
      <c r="AD119" s="508" t="e">
        <f>(VLOOKUP($G119,Lookup!$J$4:$K$34,2,FALSE)/Lookup!$J$2)*VLOOKUP($C119,Model!$A$2:$E$22,5,FALSE)*VLOOKUP($C119,Model!$A$2:$J$22,10,FALSE)</f>
        <v>#N/A</v>
      </c>
      <c r="AE119" s="508" t="e">
        <f>(VLOOKUP($H119,Lookup!$L$4:$M$15,2,FALSE)/Lookup!$L$2)*VLOOKUP($C119,Model!$A$2:$E$22,5,FALSE)*VLOOKUP($C119,Model!$A$2:$K$22,11,FALSE)</f>
        <v>#N/A</v>
      </c>
      <c r="AF119" s="508" t="e">
        <f>_xlfn.SWITCH(VLOOKUP($C119,Model!$A$2:$F$22,6,FALSE),8,(VLOOKUP($I119,Lookup!$N$17:$O$24,2,FALSE)/Lookup!$L$2)*VLOOKUP($C119,Model!$A$2:$E$22,5,FALSE)*VLOOKUP($C119,Model!$A$2:$K$22,11,FALSE),(VLOOKUP($I119,Lookup!$N$4:$O$15,2,FALSE)/Lookup!$L$2)*VLOOKUP($C119,Model!$A$2:$E$22,5,FALSE)*VLOOKUP($C119,Model!$A$2:$K$22,11,FALSE))</f>
        <v>#NAME?</v>
      </c>
      <c r="AG119" s="508" t="e">
        <f>(VLOOKUP($J119,Lookup!$P$4:$Q$15,2,FALSE)/Lookup!$P$2)*VLOOKUP($C119,Model!$A$2:$E$22,5,FALSE)*VLOOKUP($C119,Model!$A$2:$L$22,12,FALSE)</f>
        <v>#N/A</v>
      </c>
      <c r="AH119" s="508" t="e">
        <f>_xlfn.SWITCH(VLOOKUP($C119,Model!$A$2:$F$22,6,FALSE),8,(VLOOKUP($K119,Lookup!$R$15:$S$23,2,FALSE)/Lookup!$R$2)*VLOOKUP($C119,Model!$A$2:$E$22,5,FALSE)*VLOOKUP($C119,Model!$A$2:$M$22,13,FALSE),(VLOOKUP($K119,Lookup!$R$4:$S$12,2,FALSE)/Lookup!$R$2)*VLOOKUP($C119,Model!$A$2:$E$22,5,FALSE)*VLOOKUP($C119,Model!$A$2:$M$22,13,FALSE))</f>
        <v>#NAME?</v>
      </c>
      <c r="AI119" s="508" t="e">
        <f>(VLOOKUP($L119,Lookup!$V$4:$W$12,2,FALSE)/Lookup!$V$2)*VLOOKUP($C119,Model!$A$2:$E$22,5,FALSE)*VLOOKUP($C119,Model!$A$2:$N$22,14,FALSE)</f>
        <v>#N/A</v>
      </c>
      <c r="AJ119" s="508" t="e">
        <f>(VLOOKUP($M119,Lookup!$X$4:$Y$10,2,FALSE)/Lookup!$X$2)*VLOOKUP($C119,Model!$A$2:$E$22,5,FALSE)*VLOOKUP($C119,Model!$A$2:$O$22,15,FALSE)</f>
        <v>#N/A</v>
      </c>
      <c r="AK119" s="508" t="e">
        <f>(VLOOKUP($N119,Lookup!$Z$4:$AA$13,2,FALSE)/Lookup!$Z$2)*VLOOKUP($C119,Model!$A$2:$E$22,5,FALSE)*VLOOKUP($C119,Model!$A$2:$P$22,16,FALSE)</f>
        <v>#N/A</v>
      </c>
      <c r="AL119" s="508" t="e">
        <f>(VLOOKUP($O119,Lookup!$AB$4:$AC$13,2,FALSE)/Lookup!$AB$2)*VLOOKUP($C119,Model!$A$2:$E$22,5,FALSE)*VLOOKUP($C119,Model!$A$2:$Q$22,17,FALSE)</f>
        <v>#N/A</v>
      </c>
      <c r="AM119" s="508" t="e">
        <f>(VLOOKUP($P119,Lookup!$T$4:$U$8,2,FALSE)/Lookup!$T$2)*VLOOKUP($C119,Model!$A$2:$E$22,5,FALSE)*VLOOKUP($C119,Model!$A$2:$R$22,18,FALSE)</f>
        <v>#N/A</v>
      </c>
      <c r="AN119" s="508" t="e">
        <f>(VLOOKUP($Q119,Lookup!$AD$4:$AE$13,2,FALSE)/Lookup!$AD$2)*VLOOKUP($C119,Model!$A$2:$E$22,5,FALSE)*VLOOKUP($C119,Model!$A$2:$S$22,19,FALSE)</f>
        <v>#N/A</v>
      </c>
      <c r="AO119" s="508" t="e">
        <f>(VLOOKUP($R119,Lookup!$AF$4:$AG$8,2,FALSE)/Lookup!$AF$2)*VLOOKUP($C119,Model!$A$2:$E$22,5,FALSE)*VLOOKUP($C119,Model!$A$2:$T$22,20,FALSE)</f>
        <v>#N/A</v>
      </c>
      <c r="AP119" s="508" t="e">
        <f>(VLOOKUP($S119,Lookup!$AH$4:$AI$9,2,FALSE)/Lookup!$AH$2)*VLOOKUP($C119,Model!$A$2:$E$22,5,FALSE)*VLOOKUP($C119,Model!$A$2:$U$22,21,FALSE)</f>
        <v>#N/A</v>
      </c>
      <c r="AQ119" s="508" t="e">
        <f>(VLOOKUP($T119,Lookup!$AJ$4:$AK$12,2,FALSE)/Lookup!$AJ$2)*VLOOKUP($C119,Model!$A$2:$E$22,5,FALSE)*VLOOKUP($C119,Model!$A$2:$V$22,22,FALSE)</f>
        <v>#N/A</v>
      </c>
    </row>
    <row r="120">
      <c r="A120" s="74"/>
      <c r="B120" s="74"/>
      <c r="C120" s="74"/>
      <c r="D120" s="74"/>
      <c r="E120" s="74"/>
      <c r="F120" s="74"/>
      <c r="G120" s="74"/>
      <c r="H120" s="74"/>
      <c r="I120" s="75"/>
      <c r="J120" s="74"/>
      <c r="K120" s="74"/>
      <c r="L120" s="74"/>
      <c r="M120" s="74"/>
      <c r="N120" s="74"/>
      <c r="O120" s="77"/>
      <c r="P120" s="74"/>
      <c r="Q120" s="74"/>
      <c r="R120" s="74"/>
      <c r="S120" s="74"/>
      <c r="T120" s="74"/>
      <c r="U120" s="508">
        <f t="shared" si="4"/>
        <v>0</v>
      </c>
      <c r="V120" s="513">
        <f t="shared" si="3"/>
        <v>0</v>
      </c>
      <c r="W120" s="511"/>
      <c r="X120" s="511"/>
      <c r="Y120" s="511"/>
      <c r="Z120" s="507" t="e">
        <f>VLOOKUP($C120,Model!$A$2:$D$22,2,FALSE)</f>
        <v>#N/A</v>
      </c>
      <c r="AA120" s="508" t="e">
        <f>(VLOOKUP($D120,Lookup!$C$4:$D$36,2,FALSE)/Lookup!$C$2)*VLOOKUP($C120,Model!$A$2:$E$22,5,FALSE)*VLOOKUP($C120,Model!$A$2:$G$22,7,FALSE)</f>
        <v>#N/A</v>
      </c>
      <c r="AB120" s="508" t="e">
        <f>(VLOOKUP($E120,Lookup!$F$4:$G$8,2,FALSE)/Lookup!$F$2)*VLOOKUP($C120,Model!$A$2:$E$22,5,FALSE)*VLOOKUP($C120,Model!$A$2:$H$22,8,FALSE)</f>
        <v>#N/A</v>
      </c>
      <c r="AC120" s="508" t="e">
        <f>(VLOOKUP($F120,Lookup!$H$4:$I$26,2,FALSE)/Lookup!$H$2)*VLOOKUP($C120,Model!$A$2:$E$22,5,FALSE)*VLOOKUP($C120,Model!$A$2:$I$22,9,FALSE)</f>
        <v>#N/A</v>
      </c>
      <c r="AD120" s="508" t="e">
        <f>(VLOOKUP($G120,Lookup!$J$4:$K$34,2,FALSE)/Lookup!$J$2)*VLOOKUP($C120,Model!$A$2:$E$22,5,FALSE)*VLOOKUP($C120,Model!$A$2:$J$22,10,FALSE)</f>
        <v>#N/A</v>
      </c>
      <c r="AE120" s="508" t="e">
        <f>(VLOOKUP($H120,Lookup!$L$4:$M$15,2,FALSE)/Lookup!$L$2)*VLOOKUP($C120,Model!$A$2:$E$22,5,FALSE)*VLOOKUP($C120,Model!$A$2:$K$22,11,FALSE)</f>
        <v>#N/A</v>
      </c>
      <c r="AF120" s="508" t="e">
        <f>_xlfn.SWITCH(VLOOKUP($C120,Model!$A$2:$F$22,6,FALSE),8,(VLOOKUP($I120,Lookup!$N$17:$O$24,2,FALSE)/Lookup!$L$2)*VLOOKUP($C120,Model!$A$2:$E$22,5,FALSE)*VLOOKUP($C120,Model!$A$2:$K$22,11,FALSE),(VLOOKUP($I120,Lookup!$N$4:$O$15,2,FALSE)/Lookup!$L$2)*VLOOKUP($C120,Model!$A$2:$E$22,5,FALSE)*VLOOKUP($C120,Model!$A$2:$K$22,11,FALSE))</f>
        <v>#NAME?</v>
      </c>
      <c r="AG120" s="508" t="e">
        <f>(VLOOKUP($J120,Lookup!$P$4:$Q$15,2,FALSE)/Lookup!$P$2)*VLOOKUP($C120,Model!$A$2:$E$22,5,FALSE)*VLOOKUP($C120,Model!$A$2:$L$22,12,FALSE)</f>
        <v>#N/A</v>
      </c>
      <c r="AH120" s="508" t="e">
        <f>_xlfn.SWITCH(VLOOKUP($C120,Model!$A$2:$F$22,6,FALSE),8,(VLOOKUP($K120,Lookup!$R$15:$S$23,2,FALSE)/Lookup!$R$2)*VLOOKUP($C120,Model!$A$2:$E$22,5,FALSE)*VLOOKUP($C120,Model!$A$2:$M$22,13,FALSE),(VLOOKUP($K120,Lookup!$R$4:$S$12,2,FALSE)/Lookup!$R$2)*VLOOKUP($C120,Model!$A$2:$E$22,5,FALSE)*VLOOKUP($C120,Model!$A$2:$M$22,13,FALSE))</f>
        <v>#NAME?</v>
      </c>
      <c r="AI120" s="508" t="e">
        <f>(VLOOKUP($L120,Lookup!$V$4:$W$12,2,FALSE)/Lookup!$V$2)*VLOOKUP($C120,Model!$A$2:$E$22,5,FALSE)*VLOOKUP($C120,Model!$A$2:$N$22,14,FALSE)</f>
        <v>#N/A</v>
      </c>
      <c r="AJ120" s="508" t="e">
        <f>(VLOOKUP($M120,Lookup!$X$4:$Y$10,2,FALSE)/Lookup!$X$2)*VLOOKUP($C120,Model!$A$2:$E$22,5,FALSE)*VLOOKUP($C120,Model!$A$2:$O$22,15,FALSE)</f>
        <v>#N/A</v>
      </c>
      <c r="AK120" s="508" t="e">
        <f>(VLOOKUP($N120,Lookup!$Z$4:$AA$13,2,FALSE)/Lookup!$Z$2)*VLOOKUP($C120,Model!$A$2:$E$22,5,FALSE)*VLOOKUP($C120,Model!$A$2:$P$22,16,FALSE)</f>
        <v>#N/A</v>
      </c>
      <c r="AL120" s="508" t="e">
        <f>(VLOOKUP($O120,Lookup!$AB$4:$AC$13,2,FALSE)/Lookup!$AB$2)*VLOOKUP($C120,Model!$A$2:$E$22,5,FALSE)*VLOOKUP($C120,Model!$A$2:$Q$22,17,FALSE)</f>
        <v>#N/A</v>
      </c>
      <c r="AM120" s="508" t="e">
        <f>(VLOOKUP($P120,Lookup!$T$4:$U$8,2,FALSE)/Lookup!$T$2)*VLOOKUP($C120,Model!$A$2:$E$22,5,FALSE)*VLOOKUP($C120,Model!$A$2:$R$22,18,FALSE)</f>
        <v>#N/A</v>
      </c>
      <c r="AN120" s="508" t="e">
        <f>(VLOOKUP($Q120,Lookup!$AD$4:$AE$13,2,FALSE)/Lookup!$AD$2)*VLOOKUP($C120,Model!$A$2:$E$22,5,FALSE)*VLOOKUP($C120,Model!$A$2:$S$22,19,FALSE)</f>
        <v>#N/A</v>
      </c>
      <c r="AO120" s="508" t="e">
        <f>(VLOOKUP($R120,Lookup!$AF$4:$AG$8,2,FALSE)/Lookup!$AF$2)*VLOOKUP($C120,Model!$A$2:$E$22,5,FALSE)*VLOOKUP($C120,Model!$A$2:$T$22,20,FALSE)</f>
        <v>#N/A</v>
      </c>
      <c r="AP120" s="508" t="e">
        <f>(VLOOKUP($S120,Lookup!$AH$4:$AI$9,2,FALSE)/Lookup!$AH$2)*VLOOKUP($C120,Model!$A$2:$E$22,5,FALSE)*VLOOKUP($C120,Model!$A$2:$U$22,21,FALSE)</f>
        <v>#N/A</v>
      </c>
      <c r="AQ120" s="508" t="e">
        <f>(VLOOKUP($T120,Lookup!$AJ$4:$AK$12,2,FALSE)/Lookup!$AJ$2)*VLOOKUP($C120,Model!$A$2:$E$22,5,FALSE)*VLOOKUP($C120,Model!$A$2:$V$22,22,FALSE)</f>
        <v>#N/A</v>
      </c>
    </row>
    <row r="121">
      <c r="A121" s="74"/>
      <c r="B121" s="74"/>
      <c r="C121" s="74"/>
      <c r="D121" s="74"/>
      <c r="E121" s="74"/>
      <c r="F121" s="74"/>
      <c r="G121" s="74"/>
      <c r="H121" s="74"/>
      <c r="I121" s="75"/>
      <c r="J121" s="74"/>
      <c r="K121" s="74"/>
      <c r="L121" s="74"/>
      <c r="M121" s="74"/>
      <c r="N121" s="74"/>
      <c r="O121" s="77"/>
      <c r="P121" s="74"/>
      <c r="Q121" s="74"/>
      <c r="R121" s="74"/>
      <c r="S121" s="74"/>
      <c r="T121" s="74"/>
      <c r="U121" s="508">
        <f t="shared" si="4"/>
        <v>0</v>
      </c>
      <c r="V121" s="513">
        <f t="shared" si="3"/>
        <v>0</v>
      </c>
      <c r="W121" s="511"/>
      <c r="X121" s="511"/>
      <c r="Y121" s="511"/>
      <c r="Z121" s="507" t="e">
        <f>VLOOKUP($C121,Model!$A$2:$D$22,2,FALSE)</f>
        <v>#N/A</v>
      </c>
      <c r="AA121" s="508" t="e">
        <f>(VLOOKUP($D121,Lookup!$C$4:$D$36,2,FALSE)/Lookup!$C$2)*VLOOKUP($C121,Model!$A$2:$E$22,5,FALSE)*VLOOKUP($C121,Model!$A$2:$G$22,7,FALSE)</f>
        <v>#N/A</v>
      </c>
      <c r="AB121" s="508" t="e">
        <f>(VLOOKUP($E121,Lookup!$F$4:$G$8,2,FALSE)/Lookup!$F$2)*VLOOKUP($C121,Model!$A$2:$E$22,5,FALSE)*VLOOKUP($C121,Model!$A$2:$H$22,8,FALSE)</f>
        <v>#N/A</v>
      </c>
      <c r="AC121" s="508" t="e">
        <f>(VLOOKUP($F121,Lookup!$H$4:$I$26,2,FALSE)/Lookup!$H$2)*VLOOKUP($C121,Model!$A$2:$E$22,5,FALSE)*VLOOKUP($C121,Model!$A$2:$I$22,9,FALSE)</f>
        <v>#N/A</v>
      </c>
      <c r="AD121" s="508" t="e">
        <f>(VLOOKUP($G121,Lookup!$J$4:$K$34,2,FALSE)/Lookup!$J$2)*VLOOKUP($C121,Model!$A$2:$E$22,5,FALSE)*VLOOKUP($C121,Model!$A$2:$J$22,10,FALSE)</f>
        <v>#N/A</v>
      </c>
      <c r="AE121" s="508" t="e">
        <f>(VLOOKUP($H121,Lookup!$L$4:$M$15,2,FALSE)/Lookup!$L$2)*VLOOKUP($C121,Model!$A$2:$E$22,5,FALSE)*VLOOKUP($C121,Model!$A$2:$K$22,11,FALSE)</f>
        <v>#N/A</v>
      </c>
      <c r="AF121" s="508" t="e">
        <f>_xlfn.SWITCH(VLOOKUP($C121,Model!$A$2:$F$22,6,FALSE),8,(VLOOKUP($I121,Lookup!$N$17:$O$24,2,FALSE)/Lookup!$L$2)*VLOOKUP($C121,Model!$A$2:$E$22,5,FALSE)*VLOOKUP($C121,Model!$A$2:$K$22,11,FALSE),(VLOOKUP($I121,Lookup!$N$4:$O$15,2,FALSE)/Lookup!$L$2)*VLOOKUP($C121,Model!$A$2:$E$22,5,FALSE)*VLOOKUP($C121,Model!$A$2:$K$22,11,FALSE))</f>
        <v>#NAME?</v>
      </c>
      <c r="AG121" s="508" t="e">
        <f>(VLOOKUP($J121,Lookup!$P$4:$Q$15,2,FALSE)/Lookup!$P$2)*VLOOKUP($C121,Model!$A$2:$E$22,5,FALSE)*VLOOKUP($C121,Model!$A$2:$L$22,12,FALSE)</f>
        <v>#N/A</v>
      </c>
      <c r="AH121" s="508" t="e">
        <f>_xlfn.SWITCH(VLOOKUP($C121,Model!$A$2:$F$22,6,FALSE),8,(VLOOKUP($K121,Lookup!$R$15:$S$23,2,FALSE)/Lookup!$R$2)*VLOOKUP($C121,Model!$A$2:$E$22,5,FALSE)*VLOOKUP($C121,Model!$A$2:$M$22,13,FALSE),(VLOOKUP($K121,Lookup!$R$4:$S$12,2,FALSE)/Lookup!$R$2)*VLOOKUP($C121,Model!$A$2:$E$22,5,FALSE)*VLOOKUP($C121,Model!$A$2:$M$22,13,FALSE))</f>
        <v>#NAME?</v>
      </c>
      <c r="AI121" s="508" t="e">
        <f>(VLOOKUP($L121,Lookup!$V$4:$W$12,2,FALSE)/Lookup!$V$2)*VLOOKUP($C121,Model!$A$2:$E$22,5,FALSE)*VLOOKUP($C121,Model!$A$2:$N$22,14,FALSE)</f>
        <v>#N/A</v>
      </c>
      <c r="AJ121" s="508" t="e">
        <f>(VLOOKUP($M121,Lookup!$X$4:$Y$10,2,FALSE)/Lookup!$X$2)*VLOOKUP($C121,Model!$A$2:$E$22,5,FALSE)*VLOOKUP($C121,Model!$A$2:$O$22,15,FALSE)</f>
        <v>#N/A</v>
      </c>
      <c r="AK121" s="508" t="e">
        <f>(VLOOKUP($N121,Lookup!$Z$4:$AA$13,2,FALSE)/Lookup!$Z$2)*VLOOKUP($C121,Model!$A$2:$E$22,5,FALSE)*VLOOKUP($C121,Model!$A$2:$P$22,16,FALSE)</f>
        <v>#N/A</v>
      </c>
      <c r="AL121" s="508" t="e">
        <f>(VLOOKUP($O121,Lookup!$AB$4:$AC$13,2,FALSE)/Lookup!$AB$2)*VLOOKUP($C121,Model!$A$2:$E$22,5,FALSE)*VLOOKUP($C121,Model!$A$2:$Q$22,17,FALSE)</f>
        <v>#N/A</v>
      </c>
      <c r="AM121" s="508" t="e">
        <f>(VLOOKUP($P121,Lookup!$T$4:$U$8,2,FALSE)/Lookup!$T$2)*VLOOKUP($C121,Model!$A$2:$E$22,5,FALSE)*VLOOKUP($C121,Model!$A$2:$R$22,18,FALSE)</f>
        <v>#N/A</v>
      </c>
      <c r="AN121" s="508" t="e">
        <f>(VLOOKUP($Q121,Lookup!$AD$4:$AE$13,2,FALSE)/Lookup!$AD$2)*VLOOKUP($C121,Model!$A$2:$E$22,5,FALSE)*VLOOKUP($C121,Model!$A$2:$S$22,19,FALSE)</f>
        <v>#N/A</v>
      </c>
      <c r="AO121" s="508" t="e">
        <f>(VLOOKUP($R121,Lookup!$AF$4:$AG$8,2,FALSE)/Lookup!$AF$2)*VLOOKUP($C121,Model!$A$2:$E$22,5,FALSE)*VLOOKUP($C121,Model!$A$2:$T$22,20,FALSE)</f>
        <v>#N/A</v>
      </c>
      <c r="AP121" s="508" t="e">
        <f>(VLOOKUP($S121,Lookup!$AH$4:$AI$9,2,FALSE)/Lookup!$AH$2)*VLOOKUP($C121,Model!$A$2:$E$22,5,FALSE)*VLOOKUP($C121,Model!$A$2:$U$22,21,FALSE)</f>
        <v>#N/A</v>
      </c>
      <c r="AQ121" s="508" t="e">
        <f>(VLOOKUP($T121,Lookup!$AJ$4:$AK$12,2,FALSE)/Lookup!$AJ$2)*VLOOKUP($C121,Model!$A$2:$E$22,5,FALSE)*VLOOKUP($C121,Model!$A$2:$V$22,22,FALSE)</f>
        <v>#N/A</v>
      </c>
    </row>
    <row r="122">
      <c r="A122" s="74"/>
      <c r="B122" s="74"/>
      <c r="C122" s="74"/>
      <c r="D122" s="74"/>
      <c r="E122" s="74"/>
      <c r="F122" s="74"/>
      <c r="G122" s="74"/>
      <c r="H122" s="74"/>
      <c r="I122" s="75"/>
      <c r="J122" s="74"/>
      <c r="K122" s="74"/>
      <c r="L122" s="74"/>
      <c r="M122" s="74"/>
      <c r="N122" s="74"/>
      <c r="O122" s="77"/>
      <c r="P122" s="74"/>
      <c r="Q122" s="74"/>
      <c r="R122" s="74"/>
      <c r="S122" s="74"/>
      <c r="T122" s="74"/>
      <c r="U122" s="508">
        <f t="shared" si="4"/>
        <v>0</v>
      </c>
      <c r="V122" s="513">
        <f t="shared" si="3"/>
        <v>0</v>
      </c>
      <c r="W122" s="511"/>
      <c r="X122" s="511"/>
      <c r="Y122" s="511"/>
      <c r="Z122" s="507" t="e">
        <f>VLOOKUP($C122,Model!$A$2:$D$22,2,FALSE)</f>
        <v>#N/A</v>
      </c>
      <c r="AA122" s="508" t="e">
        <f>(VLOOKUP($D122,Lookup!$C$4:$D$36,2,FALSE)/Lookup!$C$2)*VLOOKUP($C122,Model!$A$2:$E$22,5,FALSE)*VLOOKUP($C122,Model!$A$2:$G$22,7,FALSE)</f>
        <v>#N/A</v>
      </c>
      <c r="AB122" s="508" t="e">
        <f>(VLOOKUP($E122,Lookup!$F$4:$G$8,2,FALSE)/Lookup!$F$2)*VLOOKUP($C122,Model!$A$2:$E$22,5,FALSE)*VLOOKUP($C122,Model!$A$2:$H$22,8,FALSE)</f>
        <v>#N/A</v>
      </c>
      <c r="AC122" s="508" t="e">
        <f>(VLOOKUP($F122,Lookup!$H$4:$I$26,2,FALSE)/Lookup!$H$2)*VLOOKUP($C122,Model!$A$2:$E$22,5,FALSE)*VLOOKUP($C122,Model!$A$2:$I$22,9,FALSE)</f>
        <v>#N/A</v>
      </c>
      <c r="AD122" s="508" t="e">
        <f>(VLOOKUP($G122,Lookup!$J$4:$K$34,2,FALSE)/Lookup!$J$2)*VLOOKUP($C122,Model!$A$2:$E$22,5,FALSE)*VLOOKUP($C122,Model!$A$2:$J$22,10,FALSE)</f>
        <v>#N/A</v>
      </c>
      <c r="AE122" s="508" t="e">
        <f>(VLOOKUP($H122,Lookup!$L$4:$M$15,2,FALSE)/Lookup!$L$2)*VLOOKUP($C122,Model!$A$2:$E$22,5,FALSE)*VLOOKUP($C122,Model!$A$2:$K$22,11,FALSE)</f>
        <v>#N/A</v>
      </c>
      <c r="AF122" s="508" t="e">
        <f>_xlfn.SWITCH(VLOOKUP($C122,Model!$A$2:$F$22,6,FALSE),8,(VLOOKUP($I122,Lookup!$N$17:$O$24,2,FALSE)/Lookup!$L$2)*VLOOKUP($C122,Model!$A$2:$E$22,5,FALSE)*VLOOKUP($C122,Model!$A$2:$K$22,11,FALSE),(VLOOKUP($I122,Lookup!$N$4:$O$15,2,FALSE)/Lookup!$L$2)*VLOOKUP($C122,Model!$A$2:$E$22,5,FALSE)*VLOOKUP($C122,Model!$A$2:$K$22,11,FALSE))</f>
        <v>#NAME?</v>
      </c>
      <c r="AG122" s="508" t="e">
        <f>(VLOOKUP($J122,Lookup!$P$4:$Q$15,2,FALSE)/Lookup!$P$2)*VLOOKUP($C122,Model!$A$2:$E$22,5,FALSE)*VLOOKUP($C122,Model!$A$2:$L$22,12,FALSE)</f>
        <v>#N/A</v>
      </c>
      <c r="AH122" s="508" t="e">
        <f>_xlfn.SWITCH(VLOOKUP($C122,Model!$A$2:$F$22,6,FALSE),8,(VLOOKUP($K122,Lookup!$R$15:$S$23,2,FALSE)/Lookup!$R$2)*VLOOKUP($C122,Model!$A$2:$E$22,5,FALSE)*VLOOKUP($C122,Model!$A$2:$M$22,13,FALSE),(VLOOKUP($K122,Lookup!$R$4:$S$12,2,FALSE)/Lookup!$R$2)*VLOOKUP($C122,Model!$A$2:$E$22,5,FALSE)*VLOOKUP($C122,Model!$A$2:$M$22,13,FALSE))</f>
        <v>#NAME?</v>
      </c>
      <c r="AI122" s="508" t="e">
        <f>(VLOOKUP($L122,Lookup!$V$4:$W$12,2,FALSE)/Lookup!$V$2)*VLOOKUP($C122,Model!$A$2:$E$22,5,FALSE)*VLOOKUP($C122,Model!$A$2:$N$22,14,FALSE)</f>
        <v>#N/A</v>
      </c>
      <c r="AJ122" s="508" t="e">
        <f>(VLOOKUP($M122,Lookup!$X$4:$Y$10,2,FALSE)/Lookup!$X$2)*VLOOKUP($C122,Model!$A$2:$E$22,5,FALSE)*VLOOKUP($C122,Model!$A$2:$O$22,15,FALSE)</f>
        <v>#N/A</v>
      </c>
      <c r="AK122" s="508" t="e">
        <f>(VLOOKUP($N122,Lookup!$Z$4:$AA$13,2,FALSE)/Lookup!$Z$2)*VLOOKUP($C122,Model!$A$2:$E$22,5,FALSE)*VLOOKUP($C122,Model!$A$2:$P$22,16,FALSE)</f>
        <v>#N/A</v>
      </c>
      <c r="AL122" s="508" t="e">
        <f>(VLOOKUP($O122,Lookup!$AB$4:$AC$13,2,FALSE)/Lookup!$AB$2)*VLOOKUP($C122,Model!$A$2:$E$22,5,FALSE)*VLOOKUP($C122,Model!$A$2:$Q$22,17,FALSE)</f>
        <v>#N/A</v>
      </c>
      <c r="AM122" s="508" t="e">
        <f>(VLOOKUP($P122,Lookup!$T$4:$U$8,2,FALSE)/Lookup!$T$2)*VLOOKUP($C122,Model!$A$2:$E$22,5,FALSE)*VLOOKUP($C122,Model!$A$2:$R$22,18,FALSE)</f>
        <v>#N/A</v>
      </c>
      <c r="AN122" s="508" t="e">
        <f>(VLOOKUP($Q122,Lookup!$AD$4:$AE$13,2,FALSE)/Lookup!$AD$2)*VLOOKUP($C122,Model!$A$2:$E$22,5,FALSE)*VLOOKUP($C122,Model!$A$2:$S$22,19,FALSE)</f>
        <v>#N/A</v>
      </c>
      <c r="AO122" s="508" t="e">
        <f>(VLOOKUP($R122,Lookup!$AF$4:$AG$8,2,FALSE)/Lookup!$AF$2)*VLOOKUP($C122,Model!$A$2:$E$22,5,FALSE)*VLOOKUP($C122,Model!$A$2:$T$22,20,FALSE)</f>
        <v>#N/A</v>
      </c>
      <c r="AP122" s="508" t="e">
        <f>(VLOOKUP($S122,Lookup!$AH$4:$AI$9,2,FALSE)/Lookup!$AH$2)*VLOOKUP($C122,Model!$A$2:$E$22,5,FALSE)*VLOOKUP($C122,Model!$A$2:$U$22,21,FALSE)</f>
        <v>#N/A</v>
      </c>
      <c r="AQ122" s="508" t="e">
        <f>(VLOOKUP($T122,Lookup!$AJ$4:$AK$12,2,FALSE)/Lookup!$AJ$2)*VLOOKUP($C122,Model!$A$2:$E$22,5,FALSE)*VLOOKUP($C122,Model!$A$2:$V$22,22,FALSE)</f>
        <v>#N/A</v>
      </c>
    </row>
    <row r="123">
      <c r="A123" s="74"/>
      <c r="B123" s="74"/>
      <c r="C123" s="74"/>
      <c r="D123" s="74"/>
      <c r="E123" s="74"/>
      <c r="F123" s="74"/>
      <c r="G123" s="74"/>
      <c r="H123" s="74"/>
      <c r="I123" s="75"/>
      <c r="J123" s="74"/>
      <c r="K123" s="74"/>
      <c r="L123" s="74"/>
      <c r="M123" s="74"/>
      <c r="N123" s="74"/>
      <c r="O123" s="77"/>
      <c r="P123" s="74"/>
      <c r="Q123" s="74"/>
      <c r="R123" s="74"/>
      <c r="S123" s="74"/>
      <c r="T123" s="74"/>
      <c r="U123" s="508">
        <f t="shared" si="4"/>
        <v>0</v>
      </c>
      <c r="V123" s="513">
        <f t="shared" si="3"/>
        <v>0</v>
      </c>
      <c r="W123" s="511"/>
      <c r="X123" s="511"/>
      <c r="Y123" s="511"/>
      <c r="Z123" s="507" t="e">
        <f>VLOOKUP($C123,Model!$A$2:$D$22,2,FALSE)</f>
        <v>#N/A</v>
      </c>
      <c r="AA123" s="508" t="e">
        <f>(VLOOKUP($D123,Lookup!$C$4:$D$36,2,FALSE)/Lookup!$C$2)*VLOOKUP($C123,Model!$A$2:$E$22,5,FALSE)*VLOOKUP($C123,Model!$A$2:$G$22,7,FALSE)</f>
        <v>#N/A</v>
      </c>
      <c r="AB123" s="508" t="e">
        <f>(VLOOKUP($E123,Lookup!$F$4:$G$8,2,FALSE)/Lookup!$F$2)*VLOOKUP($C123,Model!$A$2:$E$22,5,FALSE)*VLOOKUP($C123,Model!$A$2:$H$22,8,FALSE)</f>
        <v>#N/A</v>
      </c>
      <c r="AC123" s="508" t="e">
        <f>(VLOOKUP($F123,Lookup!$H$4:$I$26,2,FALSE)/Lookup!$H$2)*VLOOKUP($C123,Model!$A$2:$E$22,5,FALSE)*VLOOKUP($C123,Model!$A$2:$I$22,9,FALSE)</f>
        <v>#N/A</v>
      </c>
      <c r="AD123" s="508" t="e">
        <f>(VLOOKUP($G123,Lookup!$J$4:$K$34,2,FALSE)/Lookup!$J$2)*VLOOKUP($C123,Model!$A$2:$E$22,5,FALSE)*VLOOKUP($C123,Model!$A$2:$J$22,10,FALSE)</f>
        <v>#N/A</v>
      </c>
      <c r="AE123" s="508" t="e">
        <f>(VLOOKUP($H123,Lookup!$L$4:$M$15,2,FALSE)/Lookup!$L$2)*VLOOKUP($C123,Model!$A$2:$E$22,5,FALSE)*VLOOKUP($C123,Model!$A$2:$K$22,11,FALSE)</f>
        <v>#N/A</v>
      </c>
      <c r="AF123" s="508" t="e">
        <f>_xlfn.SWITCH(VLOOKUP($C123,Model!$A$2:$F$22,6,FALSE),8,(VLOOKUP($I123,Lookup!$N$17:$O$24,2,FALSE)/Lookup!$L$2)*VLOOKUP($C123,Model!$A$2:$E$22,5,FALSE)*VLOOKUP($C123,Model!$A$2:$K$22,11,FALSE),(VLOOKUP($I123,Lookup!$N$4:$O$15,2,FALSE)/Lookup!$L$2)*VLOOKUP($C123,Model!$A$2:$E$22,5,FALSE)*VLOOKUP($C123,Model!$A$2:$K$22,11,FALSE))</f>
        <v>#NAME?</v>
      </c>
      <c r="AG123" s="508" t="e">
        <f>(VLOOKUP($J123,Lookup!$P$4:$Q$15,2,FALSE)/Lookup!$P$2)*VLOOKUP($C123,Model!$A$2:$E$22,5,FALSE)*VLOOKUP($C123,Model!$A$2:$L$22,12,FALSE)</f>
        <v>#N/A</v>
      </c>
      <c r="AH123" s="508" t="e">
        <f>_xlfn.SWITCH(VLOOKUP($C123,Model!$A$2:$F$22,6,FALSE),8,(VLOOKUP($K123,Lookup!$R$15:$S$23,2,FALSE)/Lookup!$R$2)*VLOOKUP($C123,Model!$A$2:$E$22,5,FALSE)*VLOOKUP($C123,Model!$A$2:$M$22,13,FALSE),(VLOOKUP($K123,Lookup!$R$4:$S$12,2,FALSE)/Lookup!$R$2)*VLOOKUP($C123,Model!$A$2:$E$22,5,FALSE)*VLOOKUP($C123,Model!$A$2:$M$22,13,FALSE))</f>
        <v>#NAME?</v>
      </c>
      <c r="AI123" s="508" t="e">
        <f>(VLOOKUP($L123,Lookup!$V$4:$W$12,2,FALSE)/Lookup!$V$2)*VLOOKUP($C123,Model!$A$2:$E$22,5,FALSE)*VLOOKUP($C123,Model!$A$2:$N$22,14,FALSE)</f>
        <v>#N/A</v>
      </c>
      <c r="AJ123" s="508" t="e">
        <f>(VLOOKUP($M123,Lookup!$X$4:$Y$10,2,FALSE)/Lookup!$X$2)*VLOOKUP($C123,Model!$A$2:$E$22,5,FALSE)*VLOOKUP($C123,Model!$A$2:$O$22,15,FALSE)</f>
        <v>#N/A</v>
      </c>
      <c r="AK123" s="508" t="e">
        <f>(VLOOKUP($N123,Lookup!$Z$4:$AA$13,2,FALSE)/Lookup!$Z$2)*VLOOKUP($C123,Model!$A$2:$E$22,5,FALSE)*VLOOKUP($C123,Model!$A$2:$P$22,16,FALSE)</f>
        <v>#N/A</v>
      </c>
      <c r="AL123" s="508" t="e">
        <f>(VLOOKUP($O123,Lookup!$AB$4:$AC$13,2,FALSE)/Lookup!$AB$2)*VLOOKUP($C123,Model!$A$2:$E$22,5,FALSE)*VLOOKUP($C123,Model!$A$2:$Q$22,17,FALSE)</f>
        <v>#N/A</v>
      </c>
      <c r="AM123" s="508" t="e">
        <f>(VLOOKUP($P123,Lookup!$T$4:$U$8,2,FALSE)/Lookup!$T$2)*VLOOKUP($C123,Model!$A$2:$E$22,5,FALSE)*VLOOKUP($C123,Model!$A$2:$R$22,18,FALSE)</f>
        <v>#N/A</v>
      </c>
      <c r="AN123" s="508" t="e">
        <f>(VLOOKUP($Q123,Lookup!$AD$4:$AE$13,2,FALSE)/Lookup!$AD$2)*VLOOKUP($C123,Model!$A$2:$E$22,5,FALSE)*VLOOKUP($C123,Model!$A$2:$S$22,19,FALSE)</f>
        <v>#N/A</v>
      </c>
      <c r="AO123" s="508" t="e">
        <f>(VLOOKUP($R123,Lookup!$AF$4:$AG$8,2,FALSE)/Lookup!$AF$2)*VLOOKUP($C123,Model!$A$2:$E$22,5,FALSE)*VLOOKUP($C123,Model!$A$2:$T$22,20,FALSE)</f>
        <v>#N/A</v>
      </c>
      <c r="AP123" s="508" t="e">
        <f>(VLOOKUP($S123,Lookup!$AH$4:$AI$9,2,FALSE)/Lookup!$AH$2)*VLOOKUP($C123,Model!$A$2:$E$22,5,FALSE)*VLOOKUP($C123,Model!$A$2:$U$22,21,FALSE)</f>
        <v>#N/A</v>
      </c>
      <c r="AQ123" s="508" t="e">
        <f>(VLOOKUP($T123,Lookup!$AJ$4:$AK$12,2,FALSE)/Lookup!$AJ$2)*VLOOKUP($C123,Model!$A$2:$E$22,5,FALSE)*VLOOKUP($C123,Model!$A$2:$V$22,22,FALSE)</f>
        <v>#N/A</v>
      </c>
    </row>
    <row r="124">
      <c r="A124" s="74"/>
      <c r="B124" s="74"/>
      <c r="C124" s="74"/>
      <c r="D124" s="74"/>
      <c r="E124" s="74"/>
      <c r="F124" s="74"/>
      <c r="G124" s="74"/>
      <c r="H124" s="74"/>
      <c r="I124" s="75"/>
      <c r="J124" s="74"/>
      <c r="K124" s="74"/>
      <c r="L124" s="74"/>
      <c r="M124" s="74"/>
      <c r="N124" s="74"/>
      <c r="O124" s="77"/>
      <c r="P124" s="74"/>
      <c r="Q124" s="74"/>
      <c r="R124" s="74"/>
      <c r="S124" s="74"/>
      <c r="T124" s="74"/>
      <c r="U124" s="508">
        <f t="shared" si="4"/>
        <v>0</v>
      </c>
      <c r="V124" s="513">
        <f t="shared" si="3"/>
        <v>0</v>
      </c>
      <c r="W124" s="511"/>
      <c r="X124" s="511"/>
      <c r="Y124" s="511"/>
      <c r="Z124" s="507" t="e">
        <f>VLOOKUP($C124,Model!$A$2:$D$22,2,FALSE)</f>
        <v>#N/A</v>
      </c>
      <c r="AA124" s="508" t="e">
        <f>(VLOOKUP($D124,Lookup!$C$4:$D$36,2,FALSE)/Lookup!$C$2)*VLOOKUP($C124,Model!$A$2:$E$22,5,FALSE)*VLOOKUP($C124,Model!$A$2:$G$22,7,FALSE)</f>
        <v>#N/A</v>
      </c>
      <c r="AB124" s="508" t="e">
        <f>(VLOOKUP($E124,Lookup!$F$4:$G$8,2,FALSE)/Lookup!$F$2)*VLOOKUP($C124,Model!$A$2:$E$22,5,FALSE)*VLOOKUP($C124,Model!$A$2:$H$22,8,FALSE)</f>
        <v>#N/A</v>
      </c>
      <c r="AC124" s="508" t="e">
        <f>(VLOOKUP($F124,Lookup!$H$4:$I$26,2,FALSE)/Lookup!$H$2)*VLOOKUP($C124,Model!$A$2:$E$22,5,FALSE)*VLOOKUP($C124,Model!$A$2:$I$22,9,FALSE)</f>
        <v>#N/A</v>
      </c>
      <c r="AD124" s="508" t="e">
        <f>(VLOOKUP($G124,Lookup!$J$4:$K$34,2,FALSE)/Lookup!$J$2)*VLOOKUP($C124,Model!$A$2:$E$22,5,FALSE)*VLOOKUP($C124,Model!$A$2:$J$22,10,FALSE)</f>
        <v>#N/A</v>
      </c>
      <c r="AE124" s="508" t="e">
        <f>(VLOOKUP($H124,Lookup!$L$4:$M$15,2,FALSE)/Lookup!$L$2)*VLOOKUP($C124,Model!$A$2:$E$22,5,FALSE)*VLOOKUP($C124,Model!$A$2:$K$22,11,FALSE)</f>
        <v>#N/A</v>
      </c>
      <c r="AF124" s="508" t="e">
        <f>_xlfn.SWITCH(VLOOKUP($C124,Model!$A$2:$F$22,6,FALSE),8,(VLOOKUP($I124,Lookup!$N$17:$O$24,2,FALSE)/Lookup!$L$2)*VLOOKUP($C124,Model!$A$2:$E$22,5,FALSE)*VLOOKUP($C124,Model!$A$2:$K$22,11,FALSE),(VLOOKUP($I124,Lookup!$N$4:$O$15,2,FALSE)/Lookup!$L$2)*VLOOKUP($C124,Model!$A$2:$E$22,5,FALSE)*VLOOKUP($C124,Model!$A$2:$K$22,11,FALSE))</f>
        <v>#NAME?</v>
      </c>
      <c r="AG124" s="508" t="e">
        <f>(VLOOKUP($J124,Lookup!$P$4:$Q$15,2,FALSE)/Lookup!$P$2)*VLOOKUP($C124,Model!$A$2:$E$22,5,FALSE)*VLOOKUP($C124,Model!$A$2:$L$22,12,FALSE)</f>
        <v>#N/A</v>
      </c>
      <c r="AH124" s="508" t="e">
        <f>_xlfn.SWITCH(VLOOKUP($C124,Model!$A$2:$F$22,6,FALSE),8,(VLOOKUP($K124,Lookup!$R$15:$S$23,2,FALSE)/Lookup!$R$2)*VLOOKUP($C124,Model!$A$2:$E$22,5,FALSE)*VLOOKUP($C124,Model!$A$2:$M$22,13,FALSE),(VLOOKUP($K124,Lookup!$R$4:$S$12,2,FALSE)/Lookup!$R$2)*VLOOKUP($C124,Model!$A$2:$E$22,5,FALSE)*VLOOKUP($C124,Model!$A$2:$M$22,13,FALSE))</f>
        <v>#NAME?</v>
      </c>
      <c r="AI124" s="508" t="e">
        <f>(VLOOKUP($L124,Lookup!$V$4:$W$12,2,FALSE)/Lookup!$V$2)*VLOOKUP($C124,Model!$A$2:$E$22,5,FALSE)*VLOOKUP($C124,Model!$A$2:$N$22,14,FALSE)</f>
        <v>#N/A</v>
      </c>
      <c r="AJ124" s="508" t="e">
        <f>(VLOOKUP($M124,Lookup!$X$4:$Y$10,2,FALSE)/Lookup!$X$2)*VLOOKUP($C124,Model!$A$2:$E$22,5,FALSE)*VLOOKUP($C124,Model!$A$2:$O$22,15,FALSE)</f>
        <v>#N/A</v>
      </c>
      <c r="AK124" s="508" t="e">
        <f>(VLOOKUP($N124,Lookup!$Z$4:$AA$13,2,FALSE)/Lookup!$Z$2)*VLOOKUP($C124,Model!$A$2:$E$22,5,FALSE)*VLOOKUP($C124,Model!$A$2:$P$22,16,FALSE)</f>
        <v>#N/A</v>
      </c>
      <c r="AL124" s="508" t="e">
        <f>(VLOOKUP($O124,Lookup!$AB$4:$AC$13,2,FALSE)/Lookup!$AB$2)*VLOOKUP($C124,Model!$A$2:$E$22,5,FALSE)*VLOOKUP($C124,Model!$A$2:$Q$22,17,FALSE)</f>
        <v>#N/A</v>
      </c>
      <c r="AM124" s="508" t="e">
        <f>(VLOOKUP($P124,Lookup!$T$4:$U$8,2,FALSE)/Lookup!$T$2)*VLOOKUP($C124,Model!$A$2:$E$22,5,FALSE)*VLOOKUP($C124,Model!$A$2:$R$22,18,FALSE)</f>
        <v>#N/A</v>
      </c>
      <c r="AN124" s="508" t="e">
        <f>(VLOOKUP($Q124,Lookup!$AD$4:$AE$13,2,FALSE)/Lookup!$AD$2)*VLOOKUP($C124,Model!$A$2:$E$22,5,FALSE)*VLOOKUP($C124,Model!$A$2:$S$22,19,FALSE)</f>
        <v>#N/A</v>
      </c>
      <c r="AO124" s="508" t="e">
        <f>(VLOOKUP($R124,Lookup!$AF$4:$AG$8,2,FALSE)/Lookup!$AF$2)*VLOOKUP($C124,Model!$A$2:$E$22,5,FALSE)*VLOOKUP($C124,Model!$A$2:$T$22,20,FALSE)</f>
        <v>#N/A</v>
      </c>
      <c r="AP124" s="508" t="e">
        <f>(VLOOKUP($S124,Lookup!$AH$4:$AI$9,2,FALSE)/Lookup!$AH$2)*VLOOKUP($C124,Model!$A$2:$E$22,5,FALSE)*VLOOKUP($C124,Model!$A$2:$U$22,21,FALSE)</f>
        <v>#N/A</v>
      </c>
      <c r="AQ124" s="508" t="e">
        <f>(VLOOKUP($T124,Lookup!$AJ$4:$AK$12,2,FALSE)/Lookup!$AJ$2)*VLOOKUP($C124,Model!$A$2:$E$22,5,FALSE)*VLOOKUP($C124,Model!$A$2:$V$22,22,FALSE)</f>
        <v>#N/A</v>
      </c>
    </row>
    <row r="125">
      <c r="A125" s="74"/>
      <c r="B125" s="74"/>
      <c r="C125" s="74"/>
      <c r="D125" s="74"/>
      <c r="E125" s="74"/>
      <c r="F125" s="74"/>
      <c r="G125" s="74"/>
      <c r="H125" s="74"/>
      <c r="I125" s="75"/>
      <c r="J125" s="74"/>
      <c r="K125" s="74"/>
      <c r="L125" s="74"/>
      <c r="M125" s="74"/>
      <c r="N125" s="74"/>
      <c r="O125" s="77"/>
      <c r="P125" s="74"/>
      <c r="Q125" s="74"/>
      <c r="R125" s="74"/>
      <c r="S125" s="74"/>
      <c r="T125" s="74"/>
      <c r="U125" s="508">
        <f t="shared" si="4"/>
        <v>0</v>
      </c>
      <c r="V125" s="513">
        <f t="shared" si="3"/>
        <v>0</v>
      </c>
      <c r="W125" s="511"/>
      <c r="X125" s="511"/>
      <c r="Y125" s="511"/>
      <c r="Z125" s="507" t="e">
        <f>VLOOKUP($C125,Model!$A$2:$D$22,2,FALSE)</f>
        <v>#N/A</v>
      </c>
      <c r="AA125" s="508" t="e">
        <f>(VLOOKUP($D125,Lookup!$C$4:$D$36,2,FALSE)/Lookup!$C$2)*VLOOKUP($C125,Model!$A$2:$E$22,5,FALSE)*VLOOKUP($C125,Model!$A$2:$G$22,7,FALSE)</f>
        <v>#N/A</v>
      </c>
      <c r="AB125" s="508" t="e">
        <f>(VLOOKUP($E125,Lookup!$F$4:$G$8,2,FALSE)/Lookup!$F$2)*VLOOKUP($C125,Model!$A$2:$E$22,5,FALSE)*VLOOKUP($C125,Model!$A$2:$H$22,8,FALSE)</f>
        <v>#N/A</v>
      </c>
      <c r="AC125" s="508" t="e">
        <f>(VLOOKUP($F125,Lookup!$H$4:$I$26,2,FALSE)/Lookup!$H$2)*VLOOKUP($C125,Model!$A$2:$E$22,5,FALSE)*VLOOKUP($C125,Model!$A$2:$I$22,9,FALSE)</f>
        <v>#N/A</v>
      </c>
      <c r="AD125" s="508" t="e">
        <f>(VLOOKUP($G125,Lookup!$J$4:$K$34,2,FALSE)/Lookup!$J$2)*VLOOKUP($C125,Model!$A$2:$E$22,5,FALSE)*VLOOKUP($C125,Model!$A$2:$J$22,10,FALSE)</f>
        <v>#N/A</v>
      </c>
      <c r="AE125" s="508" t="e">
        <f>(VLOOKUP($H125,Lookup!$L$4:$M$15,2,FALSE)/Lookup!$L$2)*VLOOKUP($C125,Model!$A$2:$E$22,5,FALSE)*VLOOKUP($C125,Model!$A$2:$K$22,11,FALSE)</f>
        <v>#N/A</v>
      </c>
      <c r="AF125" s="508" t="e">
        <f>_xlfn.SWITCH(VLOOKUP($C125,Model!$A$2:$F$22,6,FALSE),8,(VLOOKUP($I125,Lookup!$N$17:$O$24,2,FALSE)/Lookup!$L$2)*VLOOKUP($C125,Model!$A$2:$E$22,5,FALSE)*VLOOKUP($C125,Model!$A$2:$K$22,11,FALSE),(VLOOKUP($I125,Lookup!$N$4:$O$15,2,FALSE)/Lookup!$L$2)*VLOOKUP($C125,Model!$A$2:$E$22,5,FALSE)*VLOOKUP($C125,Model!$A$2:$K$22,11,FALSE))</f>
        <v>#NAME?</v>
      </c>
      <c r="AG125" s="508" t="e">
        <f>(VLOOKUP($J125,Lookup!$P$4:$Q$15,2,FALSE)/Lookup!$P$2)*VLOOKUP($C125,Model!$A$2:$E$22,5,FALSE)*VLOOKUP($C125,Model!$A$2:$L$22,12,FALSE)</f>
        <v>#N/A</v>
      </c>
      <c r="AH125" s="508" t="e">
        <f>_xlfn.SWITCH(VLOOKUP($C125,Model!$A$2:$F$22,6,FALSE),8,(VLOOKUP($K125,Lookup!$R$15:$S$23,2,FALSE)/Lookup!$R$2)*VLOOKUP($C125,Model!$A$2:$E$22,5,FALSE)*VLOOKUP($C125,Model!$A$2:$M$22,13,FALSE),(VLOOKUP($K125,Lookup!$R$4:$S$12,2,FALSE)/Lookup!$R$2)*VLOOKUP($C125,Model!$A$2:$E$22,5,FALSE)*VLOOKUP($C125,Model!$A$2:$M$22,13,FALSE))</f>
        <v>#NAME?</v>
      </c>
      <c r="AI125" s="508" t="e">
        <f>(VLOOKUP($L125,Lookup!$V$4:$W$12,2,FALSE)/Lookup!$V$2)*VLOOKUP($C125,Model!$A$2:$E$22,5,FALSE)*VLOOKUP($C125,Model!$A$2:$N$22,14,FALSE)</f>
        <v>#N/A</v>
      </c>
      <c r="AJ125" s="508" t="e">
        <f>(VLOOKUP($M125,Lookup!$X$4:$Y$10,2,FALSE)/Lookup!$X$2)*VLOOKUP($C125,Model!$A$2:$E$22,5,FALSE)*VLOOKUP($C125,Model!$A$2:$O$22,15,FALSE)</f>
        <v>#N/A</v>
      </c>
      <c r="AK125" s="508" t="e">
        <f>(VLOOKUP($N125,Lookup!$Z$4:$AA$13,2,FALSE)/Lookup!$Z$2)*VLOOKUP($C125,Model!$A$2:$E$22,5,FALSE)*VLOOKUP($C125,Model!$A$2:$P$22,16,FALSE)</f>
        <v>#N/A</v>
      </c>
      <c r="AL125" s="508" t="e">
        <f>(VLOOKUP($O125,Lookup!$AB$4:$AC$13,2,FALSE)/Lookup!$AB$2)*VLOOKUP($C125,Model!$A$2:$E$22,5,FALSE)*VLOOKUP($C125,Model!$A$2:$Q$22,17,FALSE)</f>
        <v>#N/A</v>
      </c>
      <c r="AM125" s="508" t="e">
        <f>(VLOOKUP($P125,Lookup!$T$4:$U$8,2,FALSE)/Lookup!$T$2)*VLOOKUP($C125,Model!$A$2:$E$22,5,FALSE)*VLOOKUP($C125,Model!$A$2:$R$22,18,FALSE)</f>
        <v>#N/A</v>
      </c>
      <c r="AN125" s="508" t="e">
        <f>(VLOOKUP($Q125,Lookup!$AD$4:$AE$13,2,FALSE)/Lookup!$AD$2)*VLOOKUP($C125,Model!$A$2:$E$22,5,FALSE)*VLOOKUP($C125,Model!$A$2:$S$22,19,FALSE)</f>
        <v>#N/A</v>
      </c>
      <c r="AO125" s="508" t="e">
        <f>(VLOOKUP($R125,Lookup!$AF$4:$AG$8,2,FALSE)/Lookup!$AF$2)*VLOOKUP($C125,Model!$A$2:$E$22,5,FALSE)*VLOOKUP($C125,Model!$A$2:$T$22,20,FALSE)</f>
        <v>#N/A</v>
      </c>
      <c r="AP125" s="508" t="e">
        <f>(VLOOKUP($S125,Lookup!$AH$4:$AI$9,2,FALSE)/Lookup!$AH$2)*VLOOKUP($C125,Model!$A$2:$E$22,5,FALSE)*VLOOKUP($C125,Model!$A$2:$U$22,21,FALSE)</f>
        <v>#N/A</v>
      </c>
      <c r="AQ125" s="508" t="e">
        <f>(VLOOKUP($T125,Lookup!$AJ$4:$AK$12,2,FALSE)/Lookup!$AJ$2)*VLOOKUP($C125,Model!$A$2:$E$22,5,FALSE)*VLOOKUP($C125,Model!$A$2:$V$22,22,FALSE)</f>
        <v>#N/A</v>
      </c>
    </row>
    <row r="126">
      <c r="A126" s="74"/>
      <c r="B126" s="74"/>
      <c r="C126" s="74"/>
      <c r="D126" s="74"/>
      <c r="E126" s="74"/>
      <c r="F126" s="74"/>
      <c r="G126" s="74"/>
      <c r="H126" s="74"/>
      <c r="I126" s="75"/>
      <c r="J126" s="74"/>
      <c r="K126" s="74"/>
      <c r="L126" s="74"/>
      <c r="M126" s="74"/>
      <c r="N126" s="74"/>
      <c r="O126" s="77"/>
      <c r="P126" s="74"/>
      <c r="Q126" s="74"/>
      <c r="R126" s="74"/>
      <c r="S126" s="74"/>
      <c r="T126" s="74"/>
      <c r="U126" s="508">
        <f t="shared" si="4"/>
        <v>0</v>
      </c>
      <c r="V126" s="513">
        <f t="shared" si="3"/>
        <v>0</v>
      </c>
      <c r="W126" s="511"/>
      <c r="X126" s="511"/>
      <c r="Y126" s="511"/>
      <c r="Z126" s="507" t="e">
        <f>VLOOKUP($C126,Model!$A$2:$D$22,2,FALSE)</f>
        <v>#N/A</v>
      </c>
      <c r="AA126" s="508" t="e">
        <f>(VLOOKUP($D126,Lookup!$C$4:$D$36,2,FALSE)/Lookup!$C$2)*VLOOKUP($C126,Model!$A$2:$E$22,5,FALSE)*VLOOKUP($C126,Model!$A$2:$G$22,7,FALSE)</f>
        <v>#N/A</v>
      </c>
      <c r="AB126" s="508" t="e">
        <f>(VLOOKUP($E126,Lookup!$F$4:$G$8,2,FALSE)/Lookup!$F$2)*VLOOKUP($C126,Model!$A$2:$E$22,5,FALSE)*VLOOKUP($C126,Model!$A$2:$H$22,8,FALSE)</f>
        <v>#N/A</v>
      </c>
      <c r="AC126" s="508" t="e">
        <f>(VLOOKUP($F126,Lookup!$H$4:$I$26,2,FALSE)/Lookup!$H$2)*VLOOKUP($C126,Model!$A$2:$E$22,5,FALSE)*VLOOKUP($C126,Model!$A$2:$I$22,9,FALSE)</f>
        <v>#N/A</v>
      </c>
      <c r="AD126" s="508" t="e">
        <f>(VLOOKUP($G126,Lookup!$J$4:$K$34,2,FALSE)/Lookup!$J$2)*VLOOKUP($C126,Model!$A$2:$E$22,5,FALSE)*VLOOKUP($C126,Model!$A$2:$J$22,10,FALSE)</f>
        <v>#N/A</v>
      </c>
      <c r="AE126" s="508" t="e">
        <f>(VLOOKUP($H126,Lookup!$L$4:$M$15,2,FALSE)/Lookup!$L$2)*VLOOKUP($C126,Model!$A$2:$E$22,5,FALSE)*VLOOKUP($C126,Model!$A$2:$K$22,11,FALSE)</f>
        <v>#N/A</v>
      </c>
      <c r="AF126" s="508" t="e">
        <f>_xlfn.SWITCH(VLOOKUP($C126,Model!$A$2:$F$22,6,FALSE),8,(VLOOKUP($I126,Lookup!$N$17:$O$24,2,FALSE)/Lookup!$L$2)*VLOOKUP($C126,Model!$A$2:$E$22,5,FALSE)*VLOOKUP($C126,Model!$A$2:$K$22,11,FALSE),(VLOOKUP($I126,Lookup!$N$4:$O$15,2,FALSE)/Lookup!$L$2)*VLOOKUP($C126,Model!$A$2:$E$22,5,FALSE)*VLOOKUP($C126,Model!$A$2:$K$22,11,FALSE))</f>
        <v>#NAME?</v>
      </c>
      <c r="AG126" s="508" t="e">
        <f>(VLOOKUP($J126,Lookup!$P$4:$Q$15,2,FALSE)/Lookup!$P$2)*VLOOKUP($C126,Model!$A$2:$E$22,5,FALSE)*VLOOKUP($C126,Model!$A$2:$L$22,12,FALSE)</f>
        <v>#N/A</v>
      </c>
      <c r="AH126" s="508" t="e">
        <f>_xlfn.SWITCH(VLOOKUP($C126,Model!$A$2:$F$22,6,FALSE),8,(VLOOKUP($K126,Lookup!$R$15:$S$23,2,FALSE)/Lookup!$R$2)*VLOOKUP($C126,Model!$A$2:$E$22,5,FALSE)*VLOOKUP($C126,Model!$A$2:$M$22,13,FALSE),(VLOOKUP($K126,Lookup!$R$4:$S$12,2,FALSE)/Lookup!$R$2)*VLOOKUP($C126,Model!$A$2:$E$22,5,FALSE)*VLOOKUP($C126,Model!$A$2:$M$22,13,FALSE))</f>
        <v>#NAME?</v>
      </c>
      <c r="AI126" s="508" t="e">
        <f>(VLOOKUP($L126,Lookup!$V$4:$W$12,2,FALSE)/Lookup!$V$2)*VLOOKUP($C126,Model!$A$2:$E$22,5,FALSE)*VLOOKUP($C126,Model!$A$2:$N$22,14,FALSE)</f>
        <v>#N/A</v>
      </c>
      <c r="AJ126" s="508" t="e">
        <f>(VLOOKUP($M126,Lookup!$X$4:$Y$10,2,FALSE)/Lookup!$X$2)*VLOOKUP($C126,Model!$A$2:$E$22,5,FALSE)*VLOOKUP($C126,Model!$A$2:$O$22,15,FALSE)</f>
        <v>#N/A</v>
      </c>
      <c r="AK126" s="508" t="e">
        <f>(VLOOKUP($N126,Lookup!$Z$4:$AA$13,2,FALSE)/Lookup!$Z$2)*VLOOKUP($C126,Model!$A$2:$E$22,5,FALSE)*VLOOKUP($C126,Model!$A$2:$P$22,16,FALSE)</f>
        <v>#N/A</v>
      </c>
      <c r="AL126" s="508" t="e">
        <f>(VLOOKUP($O126,Lookup!$AB$4:$AC$13,2,FALSE)/Lookup!$AB$2)*VLOOKUP($C126,Model!$A$2:$E$22,5,FALSE)*VLOOKUP($C126,Model!$A$2:$Q$22,17,FALSE)</f>
        <v>#N/A</v>
      </c>
      <c r="AM126" s="508" t="e">
        <f>(VLOOKUP($P126,Lookup!$T$4:$U$8,2,FALSE)/Lookup!$T$2)*VLOOKUP($C126,Model!$A$2:$E$22,5,FALSE)*VLOOKUP($C126,Model!$A$2:$R$22,18,FALSE)</f>
        <v>#N/A</v>
      </c>
      <c r="AN126" s="508" t="e">
        <f>(VLOOKUP($Q126,Lookup!$AD$4:$AE$13,2,FALSE)/Lookup!$AD$2)*VLOOKUP($C126,Model!$A$2:$E$22,5,FALSE)*VLOOKUP($C126,Model!$A$2:$S$22,19,FALSE)</f>
        <v>#N/A</v>
      </c>
      <c r="AO126" s="508" t="e">
        <f>(VLOOKUP($R126,Lookup!$AF$4:$AG$8,2,FALSE)/Lookup!$AF$2)*VLOOKUP($C126,Model!$A$2:$E$22,5,FALSE)*VLOOKUP($C126,Model!$A$2:$T$22,20,FALSE)</f>
        <v>#N/A</v>
      </c>
      <c r="AP126" s="508" t="e">
        <f>(VLOOKUP($S126,Lookup!$AH$4:$AI$9,2,FALSE)/Lookup!$AH$2)*VLOOKUP($C126,Model!$A$2:$E$22,5,FALSE)*VLOOKUP($C126,Model!$A$2:$U$22,21,FALSE)</f>
        <v>#N/A</v>
      </c>
      <c r="AQ126" s="508" t="e">
        <f>(VLOOKUP($T126,Lookup!$AJ$4:$AK$12,2,FALSE)/Lookup!$AJ$2)*VLOOKUP($C126,Model!$A$2:$E$22,5,FALSE)*VLOOKUP($C126,Model!$A$2:$V$22,22,FALSE)</f>
        <v>#N/A</v>
      </c>
    </row>
    <row r="127">
      <c r="A127" s="74"/>
      <c r="B127" s="74"/>
      <c r="C127" s="74"/>
      <c r="D127" s="74"/>
      <c r="E127" s="74"/>
      <c r="F127" s="74"/>
      <c r="G127" s="74"/>
      <c r="H127" s="74"/>
      <c r="I127" s="75"/>
      <c r="J127" s="74"/>
      <c r="K127" s="74"/>
      <c r="L127" s="74"/>
      <c r="M127" s="74"/>
      <c r="N127" s="74"/>
      <c r="O127" s="77"/>
      <c r="P127" s="74"/>
      <c r="Q127" s="74"/>
      <c r="R127" s="74"/>
      <c r="S127" s="74"/>
      <c r="T127" s="74"/>
      <c r="U127" s="508">
        <f t="shared" si="4"/>
        <v>0</v>
      </c>
      <c r="V127" s="513">
        <f t="shared" si="3"/>
        <v>0</v>
      </c>
      <c r="W127" s="511"/>
      <c r="X127" s="511"/>
      <c r="Y127" s="511"/>
      <c r="Z127" s="507" t="e">
        <f>VLOOKUP($C127,Model!$A$2:$D$22,2,FALSE)</f>
        <v>#N/A</v>
      </c>
      <c r="AA127" s="508" t="e">
        <f>(VLOOKUP($D127,Lookup!$C$4:$D$36,2,FALSE)/Lookup!$C$2)*VLOOKUP($C127,Model!$A$2:$E$22,5,FALSE)*VLOOKUP($C127,Model!$A$2:$G$22,7,FALSE)</f>
        <v>#N/A</v>
      </c>
      <c r="AB127" s="508" t="e">
        <f>(VLOOKUP($E127,Lookup!$F$4:$G$8,2,FALSE)/Lookup!$F$2)*VLOOKUP($C127,Model!$A$2:$E$22,5,FALSE)*VLOOKUP($C127,Model!$A$2:$H$22,8,FALSE)</f>
        <v>#N/A</v>
      </c>
      <c r="AC127" s="508" t="e">
        <f>(VLOOKUP($F127,Lookup!$H$4:$I$26,2,FALSE)/Lookup!$H$2)*VLOOKUP($C127,Model!$A$2:$E$22,5,FALSE)*VLOOKUP($C127,Model!$A$2:$I$22,9,FALSE)</f>
        <v>#N/A</v>
      </c>
      <c r="AD127" s="508" t="e">
        <f>(VLOOKUP($G127,Lookup!$J$4:$K$34,2,FALSE)/Lookup!$J$2)*VLOOKUP($C127,Model!$A$2:$E$22,5,FALSE)*VLOOKUP($C127,Model!$A$2:$J$22,10,FALSE)</f>
        <v>#N/A</v>
      </c>
      <c r="AE127" s="508" t="e">
        <f>(VLOOKUP($H127,Lookup!$L$4:$M$15,2,FALSE)/Lookup!$L$2)*VLOOKUP($C127,Model!$A$2:$E$22,5,FALSE)*VLOOKUP($C127,Model!$A$2:$K$22,11,FALSE)</f>
        <v>#N/A</v>
      </c>
      <c r="AF127" s="508" t="e">
        <f>_xlfn.SWITCH(VLOOKUP($C127,Model!$A$2:$F$22,6,FALSE),8,(VLOOKUP($I127,Lookup!$N$17:$O$24,2,FALSE)/Lookup!$L$2)*VLOOKUP($C127,Model!$A$2:$E$22,5,FALSE)*VLOOKUP($C127,Model!$A$2:$K$22,11,FALSE),(VLOOKUP($I127,Lookup!$N$4:$O$15,2,FALSE)/Lookup!$L$2)*VLOOKUP($C127,Model!$A$2:$E$22,5,FALSE)*VLOOKUP($C127,Model!$A$2:$K$22,11,FALSE))</f>
        <v>#NAME?</v>
      </c>
      <c r="AG127" s="508" t="e">
        <f>(VLOOKUP($J127,Lookup!$P$4:$Q$15,2,FALSE)/Lookup!$P$2)*VLOOKUP($C127,Model!$A$2:$E$22,5,FALSE)*VLOOKUP($C127,Model!$A$2:$L$22,12,FALSE)</f>
        <v>#N/A</v>
      </c>
      <c r="AH127" s="508" t="e">
        <f>_xlfn.SWITCH(VLOOKUP($C127,Model!$A$2:$F$22,6,FALSE),8,(VLOOKUP($K127,Lookup!$R$15:$S$23,2,FALSE)/Lookup!$R$2)*VLOOKUP($C127,Model!$A$2:$E$22,5,FALSE)*VLOOKUP($C127,Model!$A$2:$M$22,13,FALSE),(VLOOKUP($K127,Lookup!$R$4:$S$12,2,FALSE)/Lookup!$R$2)*VLOOKUP($C127,Model!$A$2:$E$22,5,FALSE)*VLOOKUP($C127,Model!$A$2:$M$22,13,FALSE))</f>
        <v>#NAME?</v>
      </c>
      <c r="AI127" s="508" t="e">
        <f>(VLOOKUP($L127,Lookup!$V$4:$W$12,2,FALSE)/Lookup!$V$2)*VLOOKUP($C127,Model!$A$2:$E$22,5,FALSE)*VLOOKUP($C127,Model!$A$2:$N$22,14,FALSE)</f>
        <v>#N/A</v>
      </c>
      <c r="AJ127" s="508" t="e">
        <f>(VLOOKUP($M127,Lookup!$X$4:$Y$10,2,FALSE)/Lookup!$X$2)*VLOOKUP($C127,Model!$A$2:$E$22,5,FALSE)*VLOOKUP($C127,Model!$A$2:$O$22,15,FALSE)</f>
        <v>#N/A</v>
      </c>
      <c r="AK127" s="508" t="e">
        <f>(VLOOKUP($N127,Lookup!$Z$4:$AA$13,2,FALSE)/Lookup!$Z$2)*VLOOKUP($C127,Model!$A$2:$E$22,5,FALSE)*VLOOKUP($C127,Model!$A$2:$P$22,16,FALSE)</f>
        <v>#N/A</v>
      </c>
      <c r="AL127" s="508" t="e">
        <f>(VLOOKUP($O127,Lookup!$AB$4:$AC$13,2,FALSE)/Lookup!$AB$2)*VLOOKUP($C127,Model!$A$2:$E$22,5,FALSE)*VLOOKUP($C127,Model!$A$2:$Q$22,17,FALSE)</f>
        <v>#N/A</v>
      </c>
      <c r="AM127" s="508" t="e">
        <f>(VLOOKUP($P127,Lookup!$T$4:$U$8,2,FALSE)/Lookup!$T$2)*VLOOKUP($C127,Model!$A$2:$E$22,5,FALSE)*VLOOKUP($C127,Model!$A$2:$R$22,18,FALSE)</f>
        <v>#N/A</v>
      </c>
      <c r="AN127" s="508" t="e">
        <f>(VLOOKUP($Q127,Lookup!$AD$4:$AE$13,2,FALSE)/Lookup!$AD$2)*VLOOKUP($C127,Model!$A$2:$E$22,5,FALSE)*VLOOKUP($C127,Model!$A$2:$S$22,19,FALSE)</f>
        <v>#N/A</v>
      </c>
      <c r="AO127" s="508" t="e">
        <f>(VLOOKUP($R127,Lookup!$AF$4:$AG$8,2,FALSE)/Lookup!$AF$2)*VLOOKUP($C127,Model!$A$2:$E$22,5,FALSE)*VLOOKUP($C127,Model!$A$2:$T$22,20,FALSE)</f>
        <v>#N/A</v>
      </c>
      <c r="AP127" s="508" t="e">
        <f>(VLOOKUP($S127,Lookup!$AH$4:$AI$9,2,FALSE)/Lookup!$AH$2)*VLOOKUP($C127,Model!$A$2:$E$22,5,FALSE)*VLOOKUP($C127,Model!$A$2:$U$22,21,FALSE)</f>
        <v>#N/A</v>
      </c>
      <c r="AQ127" s="508" t="e">
        <f>(VLOOKUP($T127,Lookup!$AJ$4:$AK$12,2,FALSE)/Lookup!$AJ$2)*VLOOKUP($C127,Model!$A$2:$E$22,5,FALSE)*VLOOKUP($C127,Model!$A$2:$V$22,22,FALSE)</f>
        <v>#N/A</v>
      </c>
    </row>
    <row r="128">
      <c r="A128" s="74"/>
      <c r="B128" s="74"/>
      <c r="C128" s="74"/>
      <c r="D128" s="74"/>
      <c r="E128" s="74"/>
      <c r="F128" s="74"/>
      <c r="G128" s="74"/>
      <c r="H128" s="74"/>
      <c r="I128" s="75"/>
      <c r="J128" s="74"/>
      <c r="K128" s="74"/>
      <c r="L128" s="74"/>
      <c r="M128" s="74"/>
      <c r="N128" s="74"/>
      <c r="O128" s="77"/>
      <c r="P128" s="74"/>
      <c r="Q128" s="74"/>
      <c r="R128" s="74"/>
      <c r="S128" s="74"/>
      <c r="T128" s="74"/>
      <c r="U128" s="508">
        <f t="shared" si="4"/>
        <v>0</v>
      </c>
      <c r="V128" s="513">
        <f t="shared" si="3"/>
        <v>0</v>
      </c>
      <c r="W128" s="511"/>
      <c r="X128" s="511"/>
      <c r="Y128" s="511"/>
      <c r="Z128" s="507" t="e">
        <f>VLOOKUP($C128,Model!$A$2:$D$22,2,FALSE)</f>
        <v>#N/A</v>
      </c>
      <c r="AA128" s="508" t="e">
        <f>(VLOOKUP($D128,Lookup!$C$4:$D$36,2,FALSE)/Lookup!$C$2)*VLOOKUP($C128,Model!$A$2:$E$22,5,FALSE)*VLOOKUP($C128,Model!$A$2:$G$22,7,FALSE)</f>
        <v>#N/A</v>
      </c>
      <c r="AB128" s="508" t="e">
        <f>(VLOOKUP($E128,Lookup!$F$4:$G$8,2,FALSE)/Lookup!$F$2)*VLOOKUP($C128,Model!$A$2:$E$22,5,FALSE)*VLOOKUP($C128,Model!$A$2:$H$22,8,FALSE)</f>
        <v>#N/A</v>
      </c>
      <c r="AC128" s="508" t="e">
        <f>(VLOOKUP($F128,Lookup!$H$4:$I$26,2,FALSE)/Lookup!$H$2)*VLOOKUP($C128,Model!$A$2:$E$22,5,FALSE)*VLOOKUP($C128,Model!$A$2:$I$22,9,FALSE)</f>
        <v>#N/A</v>
      </c>
      <c r="AD128" s="508" t="e">
        <f>(VLOOKUP($G128,Lookup!$J$4:$K$34,2,FALSE)/Lookup!$J$2)*VLOOKUP($C128,Model!$A$2:$E$22,5,FALSE)*VLOOKUP($C128,Model!$A$2:$J$22,10,FALSE)</f>
        <v>#N/A</v>
      </c>
      <c r="AE128" s="508" t="e">
        <f>(VLOOKUP($H128,Lookup!$L$4:$M$15,2,FALSE)/Lookup!$L$2)*VLOOKUP($C128,Model!$A$2:$E$22,5,FALSE)*VLOOKUP($C128,Model!$A$2:$K$22,11,FALSE)</f>
        <v>#N/A</v>
      </c>
      <c r="AF128" s="508" t="e">
        <f>_xlfn.SWITCH(VLOOKUP($C128,Model!$A$2:$F$22,6,FALSE),8,(VLOOKUP($I128,Lookup!$N$17:$O$24,2,FALSE)/Lookup!$L$2)*VLOOKUP($C128,Model!$A$2:$E$22,5,FALSE)*VLOOKUP($C128,Model!$A$2:$K$22,11,FALSE),(VLOOKUP($I128,Lookup!$N$4:$O$15,2,FALSE)/Lookup!$L$2)*VLOOKUP($C128,Model!$A$2:$E$22,5,FALSE)*VLOOKUP($C128,Model!$A$2:$K$22,11,FALSE))</f>
        <v>#NAME?</v>
      </c>
      <c r="AG128" s="508" t="e">
        <f>(VLOOKUP($J128,Lookup!$P$4:$Q$15,2,FALSE)/Lookup!$P$2)*VLOOKUP($C128,Model!$A$2:$E$22,5,FALSE)*VLOOKUP($C128,Model!$A$2:$L$22,12,FALSE)</f>
        <v>#N/A</v>
      </c>
      <c r="AH128" s="508" t="e">
        <f>_xlfn.SWITCH(VLOOKUP($C128,Model!$A$2:$F$22,6,FALSE),8,(VLOOKUP($K128,Lookup!$R$15:$S$23,2,FALSE)/Lookup!$R$2)*VLOOKUP($C128,Model!$A$2:$E$22,5,FALSE)*VLOOKUP($C128,Model!$A$2:$M$22,13,FALSE),(VLOOKUP($K128,Lookup!$R$4:$S$12,2,FALSE)/Lookup!$R$2)*VLOOKUP($C128,Model!$A$2:$E$22,5,FALSE)*VLOOKUP($C128,Model!$A$2:$M$22,13,FALSE))</f>
        <v>#NAME?</v>
      </c>
      <c r="AI128" s="508" t="e">
        <f>(VLOOKUP($L128,Lookup!$V$4:$W$12,2,FALSE)/Lookup!$V$2)*VLOOKUP($C128,Model!$A$2:$E$22,5,FALSE)*VLOOKUP($C128,Model!$A$2:$N$22,14,FALSE)</f>
        <v>#N/A</v>
      </c>
      <c r="AJ128" s="508" t="e">
        <f>(VLOOKUP($M128,Lookup!$X$4:$Y$10,2,FALSE)/Lookup!$X$2)*VLOOKUP($C128,Model!$A$2:$E$22,5,FALSE)*VLOOKUP($C128,Model!$A$2:$O$22,15,FALSE)</f>
        <v>#N/A</v>
      </c>
      <c r="AK128" s="508" t="e">
        <f>(VLOOKUP($N128,Lookup!$Z$4:$AA$13,2,FALSE)/Lookup!$Z$2)*VLOOKUP($C128,Model!$A$2:$E$22,5,FALSE)*VLOOKUP($C128,Model!$A$2:$P$22,16,FALSE)</f>
        <v>#N/A</v>
      </c>
      <c r="AL128" s="508" t="e">
        <f>(VLOOKUP($O128,Lookup!$AB$4:$AC$13,2,FALSE)/Lookup!$AB$2)*VLOOKUP($C128,Model!$A$2:$E$22,5,FALSE)*VLOOKUP($C128,Model!$A$2:$Q$22,17,FALSE)</f>
        <v>#N/A</v>
      </c>
      <c r="AM128" s="508" t="e">
        <f>(VLOOKUP($P128,Lookup!$T$4:$U$8,2,FALSE)/Lookup!$T$2)*VLOOKUP($C128,Model!$A$2:$E$22,5,FALSE)*VLOOKUP($C128,Model!$A$2:$R$22,18,FALSE)</f>
        <v>#N/A</v>
      </c>
      <c r="AN128" s="508" t="e">
        <f>(VLOOKUP($Q128,Lookup!$AD$4:$AE$13,2,FALSE)/Lookup!$AD$2)*VLOOKUP($C128,Model!$A$2:$E$22,5,FALSE)*VLOOKUP($C128,Model!$A$2:$S$22,19,FALSE)</f>
        <v>#N/A</v>
      </c>
      <c r="AO128" s="508" t="e">
        <f>(VLOOKUP($R128,Lookup!$AF$4:$AG$8,2,FALSE)/Lookup!$AF$2)*VLOOKUP($C128,Model!$A$2:$E$22,5,FALSE)*VLOOKUP($C128,Model!$A$2:$T$22,20,FALSE)</f>
        <v>#N/A</v>
      </c>
      <c r="AP128" s="508" t="e">
        <f>(VLOOKUP($S128,Lookup!$AH$4:$AI$9,2,FALSE)/Lookup!$AH$2)*VLOOKUP($C128,Model!$A$2:$E$22,5,FALSE)*VLOOKUP($C128,Model!$A$2:$U$22,21,FALSE)</f>
        <v>#N/A</v>
      </c>
      <c r="AQ128" s="508" t="e">
        <f>(VLOOKUP($T128,Lookup!$AJ$4:$AK$12,2,FALSE)/Lookup!$AJ$2)*VLOOKUP($C128,Model!$A$2:$E$22,5,FALSE)*VLOOKUP($C128,Model!$A$2:$V$22,22,FALSE)</f>
        <v>#N/A</v>
      </c>
    </row>
    <row r="129">
      <c r="A129" s="74"/>
      <c r="B129" s="74"/>
      <c r="C129" s="74"/>
      <c r="D129" s="74"/>
      <c r="E129" s="74"/>
      <c r="F129" s="74"/>
      <c r="G129" s="74"/>
      <c r="H129" s="74"/>
      <c r="I129" s="75"/>
      <c r="J129" s="74"/>
      <c r="K129" s="74"/>
      <c r="L129" s="74"/>
      <c r="M129" s="74"/>
      <c r="N129" s="74"/>
      <c r="O129" s="77"/>
      <c r="P129" s="74"/>
      <c r="Q129" s="74"/>
      <c r="R129" s="74"/>
      <c r="S129" s="74"/>
      <c r="T129" s="74"/>
      <c r="U129" s="508">
        <f t="shared" si="4"/>
        <v>0</v>
      </c>
      <c r="V129" s="513">
        <f t="shared" si="3"/>
        <v>0</v>
      </c>
      <c r="W129" s="511"/>
      <c r="X129" s="511"/>
      <c r="Y129" s="511"/>
      <c r="Z129" s="507" t="e">
        <f>VLOOKUP($C129,Model!$A$2:$D$22,2,FALSE)</f>
        <v>#N/A</v>
      </c>
      <c r="AA129" s="508" t="e">
        <f>(VLOOKUP($D129,Lookup!$C$4:$D$36,2,FALSE)/Lookup!$C$2)*VLOOKUP($C129,Model!$A$2:$E$22,5,FALSE)*VLOOKUP($C129,Model!$A$2:$G$22,7,FALSE)</f>
        <v>#N/A</v>
      </c>
      <c r="AB129" s="508" t="e">
        <f>(VLOOKUP($E129,Lookup!$F$4:$G$8,2,FALSE)/Lookup!$F$2)*VLOOKUP($C129,Model!$A$2:$E$22,5,FALSE)*VLOOKUP($C129,Model!$A$2:$H$22,8,FALSE)</f>
        <v>#N/A</v>
      </c>
      <c r="AC129" s="508" t="e">
        <f>(VLOOKUP($F129,Lookup!$H$4:$I$26,2,FALSE)/Lookup!$H$2)*VLOOKUP($C129,Model!$A$2:$E$22,5,FALSE)*VLOOKUP($C129,Model!$A$2:$I$22,9,FALSE)</f>
        <v>#N/A</v>
      </c>
      <c r="AD129" s="508" t="e">
        <f>(VLOOKUP($G129,Lookup!$J$4:$K$34,2,FALSE)/Lookup!$J$2)*VLOOKUP($C129,Model!$A$2:$E$22,5,FALSE)*VLOOKUP($C129,Model!$A$2:$J$22,10,FALSE)</f>
        <v>#N/A</v>
      </c>
      <c r="AE129" s="508" t="e">
        <f>(VLOOKUP($H129,Lookup!$L$4:$M$15,2,FALSE)/Lookup!$L$2)*VLOOKUP($C129,Model!$A$2:$E$22,5,FALSE)*VLOOKUP($C129,Model!$A$2:$K$22,11,FALSE)</f>
        <v>#N/A</v>
      </c>
      <c r="AF129" s="508" t="e">
        <f>_xlfn.SWITCH(VLOOKUP($C129,Model!$A$2:$F$22,6,FALSE),8,(VLOOKUP($I129,Lookup!$N$17:$O$24,2,FALSE)/Lookup!$L$2)*VLOOKUP($C129,Model!$A$2:$E$22,5,FALSE)*VLOOKUP($C129,Model!$A$2:$K$22,11,FALSE),(VLOOKUP($I129,Lookup!$N$4:$O$15,2,FALSE)/Lookup!$L$2)*VLOOKUP($C129,Model!$A$2:$E$22,5,FALSE)*VLOOKUP($C129,Model!$A$2:$K$22,11,FALSE))</f>
        <v>#NAME?</v>
      </c>
      <c r="AG129" s="508" t="e">
        <f>(VLOOKUP($J129,Lookup!$P$4:$Q$15,2,FALSE)/Lookup!$P$2)*VLOOKUP($C129,Model!$A$2:$E$22,5,FALSE)*VLOOKUP($C129,Model!$A$2:$L$22,12,FALSE)</f>
        <v>#N/A</v>
      </c>
      <c r="AH129" s="508" t="e">
        <f>_xlfn.SWITCH(VLOOKUP($C129,Model!$A$2:$F$22,6,FALSE),8,(VLOOKUP($K129,Lookup!$R$15:$S$23,2,FALSE)/Lookup!$R$2)*VLOOKUP($C129,Model!$A$2:$E$22,5,FALSE)*VLOOKUP($C129,Model!$A$2:$M$22,13,FALSE),(VLOOKUP($K129,Lookup!$R$4:$S$12,2,FALSE)/Lookup!$R$2)*VLOOKUP($C129,Model!$A$2:$E$22,5,FALSE)*VLOOKUP($C129,Model!$A$2:$M$22,13,FALSE))</f>
        <v>#NAME?</v>
      </c>
      <c r="AI129" s="508" t="e">
        <f>(VLOOKUP($L129,Lookup!$V$4:$W$12,2,FALSE)/Lookup!$V$2)*VLOOKUP($C129,Model!$A$2:$E$22,5,FALSE)*VLOOKUP($C129,Model!$A$2:$N$22,14,FALSE)</f>
        <v>#N/A</v>
      </c>
      <c r="AJ129" s="508" t="e">
        <f>(VLOOKUP($M129,Lookup!$X$4:$Y$10,2,FALSE)/Lookup!$X$2)*VLOOKUP($C129,Model!$A$2:$E$22,5,FALSE)*VLOOKUP($C129,Model!$A$2:$O$22,15,FALSE)</f>
        <v>#N/A</v>
      </c>
      <c r="AK129" s="508" t="e">
        <f>(VLOOKUP($N129,Lookup!$Z$4:$AA$13,2,FALSE)/Lookup!$Z$2)*VLOOKUP($C129,Model!$A$2:$E$22,5,FALSE)*VLOOKUP($C129,Model!$A$2:$P$22,16,FALSE)</f>
        <v>#N/A</v>
      </c>
      <c r="AL129" s="508" t="e">
        <f>(VLOOKUP($O129,Lookup!$AB$4:$AC$13,2,FALSE)/Lookup!$AB$2)*VLOOKUP($C129,Model!$A$2:$E$22,5,FALSE)*VLOOKUP($C129,Model!$A$2:$Q$22,17,FALSE)</f>
        <v>#N/A</v>
      </c>
      <c r="AM129" s="508" t="e">
        <f>(VLOOKUP($P129,Lookup!$T$4:$U$8,2,FALSE)/Lookup!$T$2)*VLOOKUP($C129,Model!$A$2:$E$22,5,FALSE)*VLOOKUP($C129,Model!$A$2:$R$22,18,FALSE)</f>
        <v>#N/A</v>
      </c>
      <c r="AN129" s="508" t="e">
        <f>(VLOOKUP($Q129,Lookup!$AD$4:$AE$13,2,FALSE)/Lookup!$AD$2)*VLOOKUP($C129,Model!$A$2:$E$22,5,FALSE)*VLOOKUP($C129,Model!$A$2:$S$22,19,FALSE)</f>
        <v>#N/A</v>
      </c>
      <c r="AO129" s="508" t="e">
        <f>(VLOOKUP($R129,Lookup!$AF$4:$AG$8,2,FALSE)/Lookup!$AF$2)*VLOOKUP($C129,Model!$A$2:$E$22,5,FALSE)*VLOOKUP($C129,Model!$A$2:$T$22,20,FALSE)</f>
        <v>#N/A</v>
      </c>
      <c r="AP129" s="508" t="e">
        <f>(VLOOKUP($S129,Lookup!$AH$4:$AI$9,2,FALSE)/Lookup!$AH$2)*VLOOKUP($C129,Model!$A$2:$E$22,5,FALSE)*VLOOKUP($C129,Model!$A$2:$U$22,21,FALSE)</f>
        <v>#N/A</v>
      </c>
      <c r="AQ129" s="508" t="e">
        <f>(VLOOKUP($T129,Lookup!$AJ$4:$AK$12,2,FALSE)/Lookup!$AJ$2)*VLOOKUP($C129,Model!$A$2:$E$22,5,FALSE)*VLOOKUP($C129,Model!$A$2:$V$22,22,FALSE)</f>
        <v>#N/A</v>
      </c>
    </row>
    <row r="130">
      <c r="A130" s="74"/>
      <c r="B130" s="74"/>
      <c r="C130" s="74"/>
      <c r="D130" s="74"/>
      <c r="E130" s="74"/>
      <c r="F130" s="74"/>
      <c r="G130" s="74"/>
      <c r="H130" s="74"/>
      <c r="I130" s="75"/>
      <c r="J130" s="74"/>
      <c r="K130" s="74"/>
      <c r="L130" s="74"/>
      <c r="M130" s="74"/>
      <c r="N130" s="74"/>
      <c r="O130" s="77"/>
      <c r="P130" s="74"/>
      <c r="Q130" s="74"/>
      <c r="R130" s="74"/>
      <c r="S130" s="74"/>
      <c r="T130" s="74"/>
      <c r="U130" s="508">
        <f t="shared" si="4"/>
        <v>0</v>
      </c>
      <c r="V130" s="513">
        <f t="shared" si="3"/>
        <v>0</v>
      </c>
      <c r="W130" s="511"/>
      <c r="X130" s="511"/>
      <c r="Y130" s="511"/>
      <c r="Z130" s="507" t="e">
        <f>VLOOKUP($C130,Model!$A$2:$D$22,2,FALSE)</f>
        <v>#N/A</v>
      </c>
      <c r="AA130" s="508" t="e">
        <f>(VLOOKUP($D130,Lookup!$C$4:$D$36,2,FALSE)/Lookup!$C$2)*VLOOKUP($C130,Model!$A$2:$E$22,5,FALSE)*VLOOKUP($C130,Model!$A$2:$G$22,7,FALSE)</f>
        <v>#N/A</v>
      </c>
      <c r="AB130" s="508" t="e">
        <f>(VLOOKUP($E130,Lookup!$F$4:$G$8,2,FALSE)/Lookup!$F$2)*VLOOKUP($C130,Model!$A$2:$E$22,5,FALSE)*VLOOKUP($C130,Model!$A$2:$H$22,8,FALSE)</f>
        <v>#N/A</v>
      </c>
      <c r="AC130" s="508" t="e">
        <f>(VLOOKUP($F130,Lookup!$H$4:$I$26,2,FALSE)/Lookup!$H$2)*VLOOKUP($C130,Model!$A$2:$E$22,5,FALSE)*VLOOKUP($C130,Model!$A$2:$I$22,9,FALSE)</f>
        <v>#N/A</v>
      </c>
      <c r="AD130" s="508" t="e">
        <f>(VLOOKUP($G130,Lookup!$J$4:$K$34,2,FALSE)/Lookup!$J$2)*VLOOKUP($C130,Model!$A$2:$E$22,5,FALSE)*VLOOKUP($C130,Model!$A$2:$J$22,10,FALSE)</f>
        <v>#N/A</v>
      </c>
      <c r="AE130" s="508" t="e">
        <f>(VLOOKUP($H130,Lookup!$L$4:$M$15,2,FALSE)/Lookup!$L$2)*VLOOKUP($C130,Model!$A$2:$E$22,5,FALSE)*VLOOKUP($C130,Model!$A$2:$K$22,11,FALSE)</f>
        <v>#N/A</v>
      </c>
      <c r="AF130" s="508" t="e">
        <f>_xlfn.SWITCH(VLOOKUP($C130,Model!$A$2:$F$22,6,FALSE),8,(VLOOKUP($I130,Lookup!$N$17:$O$24,2,FALSE)/Lookup!$L$2)*VLOOKUP($C130,Model!$A$2:$E$22,5,FALSE)*VLOOKUP($C130,Model!$A$2:$K$22,11,FALSE),(VLOOKUP($I130,Lookup!$N$4:$O$15,2,FALSE)/Lookup!$L$2)*VLOOKUP($C130,Model!$A$2:$E$22,5,FALSE)*VLOOKUP($C130,Model!$A$2:$K$22,11,FALSE))</f>
        <v>#NAME?</v>
      </c>
      <c r="AG130" s="508" t="e">
        <f>(VLOOKUP($J130,Lookup!$P$4:$Q$15,2,FALSE)/Lookup!$P$2)*VLOOKUP($C130,Model!$A$2:$E$22,5,FALSE)*VLOOKUP($C130,Model!$A$2:$L$22,12,FALSE)</f>
        <v>#N/A</v>
      </c>
      <c r="AH130" s="508" t="e">
        <f>_xlfn.SWITCH(VLOOKUP($C130,Model!$A$2:$F$22,6,FALSE),8,(VLOOKUP($K130,Lookup!$R$15:$S$23,2,FALSE)/Lookup!$R$2)*VLOOKUP($C130,Model!$A$2:$E$22,5,FALSE)*VLOOKUP($C130,Model!$A$2:$M$22,13,FALSE),(VLOOKUP($K130,Lookup!$R$4:$S$12,2,FALSE)/Lookup!$R$2)*VLOOKUP($C130,Model!$A$2:$E$22,5,FALSE)*VLOOKUP($C130,Model!$A$2:$M$22,13,FALSE))</f>
        <v>#NAME?</v>
      </c>
      <c r="AI130" s="508" t="e">
        <f>(VLOOKUP($L130,Lookup!$V$4:$W$12,2,FALSE)/Lookup!$V$2)*VLOOKUP($C130,Model!$A$2:$E$22,5,FALSE)*VLOOKUP($C130,Model!$A$2:$N$22,14,FALSE)</f>
        <v>#N/A</v>
      </c>
      <c r="AJ130" s="508" t="e">
        <f>(VLOOKUP($M130,Lookup!$X$4:$Y$10,2,FALSE)/Lookup!$X$2)*VLOOKUP($C130,Model!$A$2:$E$22,5,FALSE)*VLOOKUP($C130,Model!$A$2:$O$22,15,FALSE)</f>
        <v>#N/A</v>
      </c>
      <c r="AK130" s="508" t="e">
        <f>(VLOOKUP($N130,Lookup!$Z$4:$AA$13,2,FALSE)/Lookup!$Z$2)*VLOOKUP($C130,Model!$A$2:$E$22,5,FALSE)*VLOOKUP($C130,Model!$A$2:$P$22,16,FALSE)</f>
        <v>#N/A</v>
      </c>
      <c r="AL130" s="508" t="e">
        <f>(VLOOKUP($O130,Lookup!$AB$4:$AC$13,2,FALSE)/Lookup!$AB$2)*VLOOKUP($C130,Model!$A$2:$E$22,5,FALSE)*VLOOKUP($C130,Model!$A$2:$Q$22,17,FALSE)</f>
        <v>#N/A</v>
      </c>
      <c r="AM130" s="508" t="e">
        <f>(VLOOKUP($P130,Lookup!$T$4:$U$8,2,FALSE)/Lookup!$T$2)*VLOOKUP($C130,Model!$A$2:$E$22,5,FALSE)*VLOOKUP($C130,Model!$A$2:$R$22,18,FALSE)</f>
        <v>#N/A</v>
      </c>
      <c r="AN130" s="508" t="e">
        <f>(VLOOKUP($Q130,Lookup!$AD$4:$AE$13,2,FALSE)/Lookup!$AD$2)*VLOOKUP($C130,Model!$A$2:$E$22,5,FALSE)*VLOOKUP($C130,Model!$A$2:$S$22,19,FALSE)</f>
        <v>#N/A</v>
      </c>
      <c r="AO130" s="508" t="e">
        <f>(VLOOKUP($R130,Lookup!$AF$4:$AG$8,2,FALSE)/Lookup!$AF$2)*VLOOKUP($C130,Model!$A$2:$E$22,5,FALSE)*VLOOKUP($C130,Model!$A$2:$T$22,20,FALSE)</f>
        <v>#N/A</v>
      </c>
      <c r="AP130" s="508" t="e">
        <f>(VLOOKUP($S130,Lookup!$AH$4:$AI$9,2,FALSE)/Lookup!$AH$2)*VLOOKUP($C130,Model!$A$2:$E$22,5,FALSE)*VLOOKUP($C130,Model!$A$2:$U$22,21,FALSE)</f>
        <v>#N/A</v>
      </c>
      <c r="AQ130" s="508" t="e">
        <f>(VLOOKUP($T130,Lookup!$AJ$4:$AK$12,2,FALSE)/Lookup!$AJ$2)*VLOOKUP($C130,Model!$A$2:$E$22,5,FALSE)*VLOOKUP($C130,Model!$A$2:$V$22,22,FALSE)</f>
        <v>#N/A</v>
      </c>
    </row>
    <row r="131">
      <c r="A131" s="74"/>
      <c r="B131" s="74"/>
      <c r="C131" s="74"/>
      <c r="D131" s="74"/>
      <c r="E131" s="74"/>
      <c r="F131" s="74"/>
      <c r="G131" s="74"/>
      <c r="H131" s="74"/>
      <c r="I131" s="75"/>
      <c r="J131" s="74"/>
      <c r="K131" s="74"/>
      <c r="L131" s="74"/>
      <c r="M131" s="74"/>
      <c r="N131" s="74"/>
      <c r="O131" s="77"/>
      <c r="P131" s="74"/>
      <c r="Q131" s="74"/>
      <c r="R131" s="74"/>
      <c r="S131" s="74"/>
      <c r="T131" s="74"/>
      <c r="U131" s="508">
        <f t="shared" si="4"/>
        <v>0</v>
      </c>
      <c r="V131" s="513">
        <f ref="V131:V194" t="shared" si="5">IFERROR(Z131*U131,0)</f>
        <v>0</v>
      </c>
      <c r="W131" s="511"/>
      <c r="X131" s="511"/>
      <c r="Y131" s="511"/>
      <c r="Z131" s="507" t="e">
        <f>VLOOKUP($C131,Model!$A$2:$D$22,2,FALSE)</f>
        <v>#N/A</v>
      </c>
      <c r="AA131" s="508" t="e">
        <f>(VLOOKUP($D131,Lookup!$C$4:$D$36,2,FALSE)/Lookup!$C$2)*VLOOKUP($C131,Model!$A$2:$E$22,5,FALSE)*VLOOKUP($C131,Model!$A$2:$G$22,7,FALSE)</f>
        <v>#N/A</v>
      </c>
      <c r="AB131" s="508" t="e">
        <f>(VLOOKUP($E131,Lookup!$F$4:$G$8,2,FALSE)/Lookup!$F$2)*VLOOKUP($C131,Model!$A$2:$E$22,5,FALSE)*VLOOKUP($C131,Model!$A$2:$H$22,8,FALSE)</f>
        <v>#N/A</v>
      </c>
      <c r="AC131" s="508" t="e">
        <f>(VLOOKUP($F131,Lookup!$H$4:$I$26,2,FALSE)/Lookup!$H$2)*VLOOKUP($C131,Model!$A$2:$E$22,5,FALSE)*VLOOKUP($C131,Model!$A$2:$I$22,9,FALSE)</f>
        <v>#N/A</v>
      </c>
      <c r="AD131" s="508" t="e">
        <f>(VLOOKUP($G131,Lookup!$J$4:$K$34,2,FALSE)/Lookup!$J$2)*VLOOKUP($C131,Model!$A$2:$E$22,5,FALSE)*VLOOKUP($C131,Model!$A$2:$J$22,10,FALSE)</f>
        <v>#N/A</v>
      </c>
      <c r="AE131" s="508" t="e">
        <f>(VLOOKUP($H131,Lookup!$L$4:$M$15,2,FALSE)/Lookup!$L$2)*VLOOKUP($C131,Model!$A$2:$E$22,5,FALSE)*VLOOKUP($C131,Model!$A$2:$K$22,11,FALSE)</f>
        <v>#N/A</v>
      </c>
      <c r="AF131" s="508" t="e">
        <f>_xlfn.SWITCH(VLOOKUP($C131,Model!$A$2:$F$22,6,FALSE),8,(VLOOKUP($I131,Lookup!$N$17:$O$24,2,FALSE)/Lookup!$L$2)*VLOOKUP($C131,Model!$A$2:$E$22,5,FALSE)*VLOOKUP($C131,Model!$A$2:$K$22,11,FALSE),(VLOOKUP($I131,Lookup!$N$4:$O$15,2,FALSE)/Lookup!$L$2)*VLOOKUP($C131,Model!$A$2:$E$22,5,FALSE)*VLOOKUP($C131,Model!$A$2:$K$22,11,FALSE))</f>
        <v>#NAME?</v>
      </c>
      <c r="AG131" s="508" t="e">
        <f>(VLOOKUP($J131,Lookup!$P$4:$Q$15,2,FALSE)/Lookup!$P$2)*VLOOKUP($C131,Model!$A$2:$E$22,5,FALSE)*VLOOKUP($C131,Model!$A$2:$L$22,12,FALSE)</f>
        <v>#N/A</v>
      </c>
      <c r="AH131" s="508" t="e">
        <f>_xlfn.SWITCH(VLOOKUP($C131,Model!$A$2:$F$22,6,FALSE),8,(VLOOKUP($K131,Lookup!$R$15:$S$23,2,FALSE)/Lookup!$R$2)*VLOOKUP($C131,Model!$A$2:$E$22,5,FALSE)*VLOOKUP($C131,Model!$A$2:$M$22,13,FALSE),(VLOOKUP($K131,Lookup!$R$4:$S$12,2,FALSE)/Lookup!$R$2)*VLOOKUP($C131,Model!$A$2:$E$22,5,FALSE)*VLOOKUP($C131,Model!$A$2:$M$22,13,FALSE))</f>
        <v>#NAME?</v>
      </c>
      <c r="AI131" s="508" t="e">
        <f>(VLOOKUP($L131,Lookup!$V$4:$W$12,2,FALSE)/Lookup!$V$2)*VLOOKUP($C131,Model!$A$2:$E$22,5,FALSE)*VLOOKUP($C131,Model!$A$2:$N$22,14,FALSE)</f>
        <v>#N/A</v>
      </c>
      <c r="AJ131" s="508" t="e">
        <f>(VLOOKUP($M131,Lookup!$X$4:$Y$10,2,FALSE)/Lookup!$X$2)*VLOOKUP($C131,Model!$A$2:$E$22,5,FALSE)*VLOOKUP($C131,Model!$A$2:$O$22,15,FALSE)</f>
        <v>#N/A</v>
      </c>
      <c r="AK131" s="508" t="e">
        <f>(VLOOKUP($N131,Lookup!$Z$4:$AA$13,2,FALSE)/Lookup!$Z$2)*VLOOKUP($C131,Model!$A$2:$E$22,5,FALSE)*VLOOKUP($C131,Model!$A$2:$P$22,16,FALSE)</f>
        <v>#N/A</v>
      </c>
      <c r="AL131" s="508" t="e">
        <f>(VLOOKUP($O131,Lookup!$AB$4:$AC$13,2,FALSE)/Lookup!$AB$2)*VLOOKUP($C131,Model!$A$2:$E$22,5,FALSE)*VLOOKUP($C131,Model!$A$2:$Q$22,17,FALSE)</f>
        <v>#N/A</v>
      </c>
      <c r="AM131" s="508" t="e">
        <f>(VLOOKUP($P131,Lookup!$T$4:$U$8,2,FALSE)/Lookup!$T$2)*VLOOKUP($C131,Model!$A$2:$E$22,5,FALSE)*VLOOKUP($C131,Model!$A$2:$R$22,18,FALSE)</f>
        <v>#N/A</v>
      </c>
      <c r="AN131" s="508" t="e">
        <f>(VLOOKUP($Q131,Lookup!$AD$4:$AE$13,2,FALSE)/Lookup!$AD$2)*VLOOKUP($C131,Model!$A$2:$E$22,5,FALSE)*VLOOKUP($C131,Model!$A$2:$S$22,19,FALSE)</f>
        <v>#N/A</v>
      </c>
      <c r="AO131" s="508" t="e">
        <f>(VLOOKUP($R131,Lookup!$AF$4:$AG$8,2,FALSE)/Lookup!$AF$2)*VLOOKUP($C131,Model!$A$2:$E$22,5,FALSE)*VLOOKUP($C131,Model!$A$2:$T$22,20,FALSE)</f>
        <v>#N/A</v>
      </c>
      <c r="AP131" s="508" t="e">
        <f>(VLOOKUP($S131,Lookup!$AH$4:$AI$9,2,FALSE)/Lookup!$AH$2)*VLOOKUP($C131,Model!$A$2:$E$22,5,FALSE)*VLOOKUP($C131,Model!$A$2:$U$22,21,FALSE)</f>
        <v>#N/A</v>
      </c>
      <c r="AQ131" s="508" t="e">
        <f>(VLOOKUP($T131,Lookup!$AJ$4:$AK$12,2,FALSE)/Lookup!$AJ$2)*VLOOKUP($C131,Model!$A$2:$E$22,5,FALSE)*VLOOKUP($C131,Model!$A$2:$V$22,22,FALSE)</f>
        <v>#N/A</v>
      </c>
    </row>
    <row r="132">
      <c r="A132" s="74"/>
      <c r="B132" s="74"/>
      <c r="C132" s="74"/>
      <c r="D132" s="74"/>
      <c r="E132" s="74"/>
      <c r="F132" s="74"/>
      <c r="G132" s="74"/>
      <c r="H132" s="74"/>
      <c r="I132" s="75"/>
      <c r="J132" s="74"/>
      <c r="K132" s="74"/>
      <c r="L132" s="74"/>
      <c r="M132" s="74"/>
      <c r="N132" s="74"/>
      <c r="O132" s="77"/>
      <c r="P132" s="74"/>
      <c r="Q132" s="74"/>
      <c r="R132" s="74"/>
      <c r="S132" s="74"/>
      <c r="T132" s="74"/>
      <c r="U132" s="508">
        <f t="shared" si="4"/>
        <v>0</v>
      </c>
      <c r="V132" s="513">
        <f t="shared" si="5"/>
        <v>0</v>
      </c>
      <c r="W132" s="511"/>
      <c r="X132" s="511"/>
      <c r="Y132" s="511"/>
      <c r="Z132" s="507" t="e">
        <f>VLOOKUP($C132,Model!$A$2:$D$22,2,FALSE)</f>
        <v>#N/A</v>
      </c>
      <c r="AA132" s="508" t="e">
        <f>(VLOOKUP($D132,Lookup!$C$4:$D$36,2,FALSE)/Lookup!$C$2)*VLOOKUP($C132,Model!$A$2:$E$22,5,FALSE)*VLOOKUP($C132,Model!$A$2:$G$22,7,FALSE)</f>
        <v>#N/A</v>
      </c>
      <c r="AB132" s="508" t="e">
        <f>(VLOOKUP($E132,Lookup!$F$4:$G$8,2,FALSE)/Lookup!$F$2)*VLOOKUP($C132,Model!$A$2:$E$22,5,FALSE)*VLOOKUP($C132,Model!$A$2:$H$22,8,FALSE)</f>
        <v>#N/A</v>
      </c>
      <c r="AC132" s="508" t="e">
        <f>(VLOOKUP($F132,Lookup!$H$4:$I$26,2,FALSE)/Lookup!$H$2)*VLOOKUP($C132,Model!$A$2:$E$22,5,FALSE)*VLOOKUP($C132,Model!$A$2:$I$22,9,FALSE)</f>
        <v>#N/A</v>
      </c>
      <c r="AD132" s="508" t="e">
        <f>(VLOOKUP($G132,Lookup!$J$4:$K$34,2,FALSE)/Lookup!$J$2)*VLOOKUP($C132,Model!$A$2:$E$22,5,FALSE)*VLOOKUP($C132,Model!$A$2:$J$22,10,FALSE)</f>
        <v>#N/A</v>
      </c>
      <c r="AE132" s="508" t="e">
        <f>(VLOOKUP($H132,Lookup!$L$4:$M$15,2,FALSE)/Lookup!$L$2)*VLOOKUP($C132,Model!$A$2:$E$22,5,FALSE)*VLOOKUP($C132,Model!$A$2:$K$22,11,FALSE)</f>
        <v>#N/A</v>
      </c>
      <c r="AF132" s="508" t="e">
        <f>_xlfn.SWITCH(VLOOKUP($C132,Model!$A$2:$F$22,6,FALSE),8,(VLOOKUP($I132,Lookup!$N$17:$O$24,2,FALSE)/Lookup!$L$2)*VLOOKUP($C132,Model!$A$2:$E$22,5,FALSE)*VLOOKUP($C132,Model!$A$2:$K$22,11,FALSE),(VLOOKUP($I132,Lookup!$N$4:$O$15,2,FALSE)/Lookup!$L$2)*VLOOKUP($C132,Model!$A$2:$E$22,5,FALSE)*VLOOKUP($C132,Model!$A$2:$K$22,11,FALSE))</f>
        <v>#NAME?</v>
      </c>
      <c r="AG132" s="508" t="e">
        <f>(VLOOKUP($J132,Lookup!$P$4:$Q$15,2,FALSE)/Lookup!$P$2)*VLOOKUP($C132,Model!$A$2:$E$22,5,FALSE)*VLOOKUP($C132,Model!$A$2:$L$22,12,FALSE)</f>
        <v>#N/A</v>
      </c>
      <c r="AH132" s="508" t="e">
        <f>_xlfn.SWITCH(VLOOKUP($C132,Model!$A$2:$F$22,6,FALSE),8,(VLOOKUP($K132,Lookup!$R$15:$S$23,2,FALSE)/Lookup!$R$2)*VLOOKUP($C132,Model!$A$2:$E$22,5,FALSE)*VLOOKUP($C132,Model!$A$2:$M$22,13,FALSE),(VLOOKUP($K132,Lookup!$R$4:$S$12,2,FALSE)/Lookup!$R$2)*VLOOKUP($C132,Model!$A$2:$E$22,5,FALSE)*VLOOKUP($C132,Model!$A$2:$M$22,13,FALSE))</f>
        <v>#NAME?</v>
      </c>
      <c r="AI132" s="508" t="e">
        <f>(VLOOKUP($L132,Lookup!$V$4:$W$12,2,FALSE)/Lookup!$V$2)*VLOOKUP($C132,Model!$A$2:$E$22,5,FALSE)*VLOOKUP($C132,Model!$A$2:$N$22,14,FALSE)</f>
        <v>#N/A</v>
      </c>
      <c r="AJ132" s="508" t="e">
        <f>(VLOOKUP($M132,Lookup!$X$4:$Y$10,2,FALSE)/Lookup!$X$2)*VLOOKUP($C132,Model!$A$2:$E$22,5,FALSE)*VLOOKUP($C132,Model!$A$2:$O$22,15,FALSE)</f>
        <v>#N/A</v>
      </c>
      <c r="AK132" s="508" t="e">
        <f>(VLOOKUP($N132,Lookup!$Z$4:$AA$13,2,FALSE)/Lookup!$Z$2)*VLOOKUP($C132,Model!$A$2:$E$22,5,FALSE)*VLOOKUP($C132,Model!$A$2:$P$22,16,FALSE)</f>
        <v>#N/A</v>
      </c>
      <c r="AL132" s="508" t="e">
        <f>(VLOOKUP($O132,Lookup!$AB$4:$AC$13,2,FALSE)/Lookup!$AB$2)*VLOOKUP($C132,Model!$A$2:$E$22,5,FALSE)*VLOOKUP($C132,Model!$A$2:$Q$22,17,FALSE)</f>
        <v>#N/A</v>
      </c>
      <c r="AM132" s="508" t="e">
        <f>(VLOOKUP($P132,Lookup!$T$4:$U$8,2,FALSE)/Lookup!$T$2)*VLOOKUP($C132,Model!$A$2:$E$22,5,FALSE)*VLOOKUP($C132,Model!$A$2:$R$22,18,FALSE)</f>
        <v>#N/A</v>
      </c>
      <c r="AN132" s="508" t="e">
        <f>(VLOOKUP($Q132,Lookup!$AD$4:$AE$13,2,FALSE)/Lookup!$AD$2)*VLOOKUP($C132,Model!$A$2:$E$22,5,FALSE)*VLOOKUP($C132,Model!$A$2:$S$22,19,FALSE)</f>
        <v>#N/A</v>
      </c>
      <c r="AO132" s="508" t="e">
        <f>(VLOOKUP($R132,Lookup!$AF$4:$AG$8,2,FALSE)/Lookup!$AF$2)*VLOOKUP($C132,Model!$A$2:$E$22,5,FALSE)*VLOOKUP($C132,Model!$A$2:$T$22,20,FALSE)</f>
        <v>#N/A</v>
      </c>
      <c r="AP132" s="508" t="e">
        <f>(VLOOKUP($S132,Lookup!$AH$4:$AI$9,2,FALSE)/Lookup!$AH$2)*VLOOKUP($C132,Model!$A$2:$E$22,5,FALSE)*VLOOKUP($C132,Model!$A$2:$U$22,21,FALSE)</f>
        <v>#N/A</v>
      </c>
      <c r="AQ132" s="508" t="e">
        <f>(VLOOKUP($T132,Lookup!$AJ$4:$AK$12,2,FALSE)/Lookup!$AJ$2)*VLOOKUP($C132,Model!$A$2:$E$22,5,FALSE)*VLOOKUP($C132,Model!$A$2:$V$22,22,FALSE)</f>
        <v>#N/A</v>
      </c>
    </row>
    <row r="133">
      <c r="A133" s="74"/>
      <c r="B133" s="74"/>
      <c r="C133" s="74"/>
      <c r="D133" s="74"/>
      <c r="E133" s="74"/>
      <c r="F133" s="74"/>
      <c r="G133" s="74"/>
      <c r="H133" s="74"/>
      <c r="I133" s="75"/>
      <c r="J133" s="74"/>
      <c r="K133" s="74"/>
      <c r="L133" s="74"/>
      <c r="M133" s="74"/>
      <c r="N133" s="74"/>
      <c r="O133" s="77"/>
      <c r="P133" s="74"/>
      <c r="Q133" s="74"/>
      <c r="R133" s="74"/>
      <c r="S133" s="74"/>
      <c r="T133" s="74"/>
      <c r="U133" s="508">
        <f t="shared" si="4"/>
        <v>0</v>
      </c>
      <c r="V133" s="513">
        <f t="shared" si="5"/>
        <v>0</v>
      </c>
      <c r="W133" s="511"/>
      <c r="X133" s="511"/>
      <c r="Y133" s="511"/>
      <c r="Z133" s="507" t="e">
        <f>VLOOKUP($C133,Model!$A$2:$D$22,2,FALSE)</f>
        <v>#N/A</v>
      </c>
      <c r="AA133" s="508" t="e">
        <f>(VLOOKUP($D133,Lookup!$C$4:$D$36,2,FALSE)/Lookup!$C$2)*VLOOKUP($C133,Model!$A$2:$E$22,5,FALSE)*VLOOKUP($C133,Model!$A$2:$G$22,7,FALSE)</f>
        <v>#N/A</v>
      </c>
      <c r="AB133" s="508" t="e">
        <f>(VLOOKUP($E133,Lookup!$F$4:$G$8,2,FALSE)/Lookup!$F$2)*VLOOKUP($C133,Model!$A$2:$E$22,5,FALSE)*VLOOKUP($C133,Model!$A$2:$H$22,8,FALSE)</f>
        <v>#N/A</v>
      </c>
      <c r="AC133" s="508" t="e">
        <f>(VLOOKUP($F133,Lookup!$H$4:$I$26,2,FALSE)/Lookup!$H$2)*VLOOKUP($C133,Model!$A$2:$E$22,5,FALSE)*VLOOKUP($C133,Model!$A$2:$I$22,9,FALSE)</f>
        <v>#N/A</v>
      </c>
      <c r="AD133" s="508" t="e">
        <f>(VLOOKUP($G133,Lookup!$J$4:$K$34,2,FALSE)/Lookup!$J$2)*VLOOKUP($C133,Model!$A$2:$E$22,5,FALSE)*VLOOKUP($C133,Model!$A$2:$J$22,10,FALSE)</f>
        <v>#N/A</v>
      </c>
      <c r="AE133" s="508" t="e">
        <f>(VLOOKUP($H133,Lookup!$L$4:$M$15,2,FALSE)/Lookup!$L$2)*VLOOKUP($C133,Model!$A$2:$E$22,5,FALSE)*VLOOKUP($C133,Model!$A$2:$K$22,11,FALSE)</f>
        <v>#N/A</v>
      </c>
      <c r="AF133" s="508" t="e">
        <f>_xlfn.SWITCH(VLOOKUP($C133,Model!$A$2:$F$22,6,FALSE),8,(VLOOKUP($I133,Lookup!$N$17:$O$24,2,FALSE)/Lookup!$L$2)*VLOOKUP($C133,Model!$A$2:$E$22,5,FALSE)*VLOOKUP($C133,Model!$A$2:$K$22,11,FALSE),(VLOOKUP($I133,Lookup!$N$4:$O$15,2,FALSE)/Lookup!$L$2)*VLOOKUP($C133,Model!$A$2:$E$22,5,FALSE)*VLOOKUP($C133,Model!$A$2:$K$22,11,FALSE))</f>
        <v>#NAME?</v>
      </c>
      <c r="AG133" s="508" t="e">
        <f>(VLOOKUP($J133,Lookup!$P$4:$Q$15,2,FALSE)/Lookup!$P$2)*VLOOKUP($C133,Model!$A$2:$E$22,5,FALSE)*VLOOKUP($C133,Model!$A$2:$L$22,12,FALSE)</f>
        <v>#N/A</v>
      </c>
      <c r="AH133" s="508" t="e">
        <f>_xlfn.SWITCH(VLOOKUP($C133,Model!$A$2:$F$22,6,FALSE),8,(VLOOKUP($K133,Lookup!$R$15:$S$23,2,FALSE)/Lookup!$R$2)*VLOOKUP($C133,Model!$A$2:$E$22,5,FALSE)*VLOOKUP($C133,Model!$A$2:$M$22,13,FALSE),(VLOOKUP($K133,Lookup!$R$4:$S$12,2,FALSE)/Lookup!$R$2)*VLOOKUP($C133,Model!$A$2:$E$22,5,FALSE)*VLOOKUP($C133,Model!$A$2:$M$22,13,FALSE))</f>
        <v>#NAME?</v>
      </c>
      <c r="AI133" s="508" t="e">
        <f>(VLOOKUP($L133,Lookup!$V$4:$W$12,2,FALSE)/Lookup!$V$2)*VLOOKUP($C133,Model!$A$2:$E$22,5,FALSE)*VLOOKUP($C133,Model!$A$2:$N$22,14,FALSE)</f>
        <v>#N/A</v>
      </c>
      <c r="AJ133" s="508" t="e">
        <f>(VLOOKUP($M133,Lookup!$X$4:$Y$10,2,FALSE)/Lookup!$X$2)*VLOOKUP($C133,Model!$A$2:$E$22,5,FALSE)*VLOOKUP($C133,Model!$A$2:$O$22,15,FALSE)</f>
        <v>#N/A</v>
      </c>
      <c r="AK133" s="508" t="e">
        <f>(VLOOKUP($N133,Lookup!$Z$4:$AA$13,2,FALSE)/Lookup!$Z$2)*VLOOKUP($C133,Model!$A$2:$E$22,5,FALSE)*VLOOKUP($C133,Model!$A$2:$P$22,16,FALSE)</f>
        <v>#N/A</v>
      </c>
      <c r="AL133" s="508" t="e">
        <f>(VLOOKUP($O133,Lookup!$AB$4:$AC$13,2,FALSE)/Lookup!$AB$2)*VLOOKUP($C133,Model!$A$2:$E$22,5,FALSE)*VLOOKUP($C133,Model!$A$2:$Q$22,17,FALSE)</f>
        <v>#N/A</v>
      </c>
      <c r="AM133" s="508" t="e">
        <f>(VLOOKUP($P133,Lookup!$T$4:$U$8,2,FALSE)/Lookup!$T$2)*VLOOKUP($C133,Model!$A$2:$E$22,5,FALSE)*VLOOKUP($C133,Model!$A$2:$R$22,18,FALSE)</f>
        <v>#N/A</v>
      </c>
      <c r="AN133" s="508" t="e">
        <f>(VLOOKUP($Q133,Lookup!$AD$4:$AE$13,2,FALSE)/Lookup!$AD$2)*VLOOKUP($C133,Model!$A$2:$E$22,5,FALSE)*VLOOKUP($C133,Model!$A$2:$S$22,19,FALSE)</f>
        <v>#N/A</v>
      </c>
      <c r="AO133" s="508" t="e">
        <f>(VLOOKUP($R133,Lookup!$AF$4:$AG$8,2,FALSE)/Lookup!$AF$2)*VLOOKUP($C133,Model!$A$2:$E$22,5,FALSE)*VLOOKUP($C133,Model!$A$2:$T$22,20,FALSE)</f>
        <v>#N/A</v>
      </c>
      <c r="AP133" s="508" t="e">
        <f>(VLOOKUP($S133,Lookup!$AH$4:$AI$9,2,FALSE)/Lookup!$AH$2)*VLOOKUP($C133,Model!$A$2:$E$22,5,FALSE)*VLOOKUP($C133,Model!$A$2:$U$22,21,FALSE)</f>
        <v>#N/A</v>
      </c>
      <c r="AQ133" s="508" t="e">
        <f>(VLOOKUP($T133,Lookup!$AJ$4:$AK$12,2,FALSE)/Lookup!$AJ$2)*VLOOKUP($C133,Model!$A$2:$E$22,5,FALSE)*VLOOKUP($C133,Model!$A$2:$V$22,22,FALSE)</f>
        <v>#N/A</v>
      </c>
    </row>
    <row r="134">
      <c r="A134" s="74"/>
      <c r="B134" s="74"/>
      <c r="C134" s="74"/>
      <c r="D134" s="74"/>
      <c r="E134" s="74"/>
      <c r="F134" s="74"/>
      <c r="G134" s="74"/>
      <c r="H134" s="74"/>
      <c r="I134" s="75"/>
      <c r="J134" s="74"/>
      <c r="K134" s="74"/>
      <c r="L134" s="74"/>
      <c r="M134" s="74"/>
      <c r="N134" s="74"/>
      <c r="O134" s="77"/>
      <c r="P134" s="74"/>
      <c r="Q134" s="74"/>
      <c r="R134" s="74"/>
      <c r="S134" s="74"/>
      <c r="T134" s="74"/>
      <c r="U134" s="508">
        <f t="shared" si="4"/>
        <v>0</v>
      </c>
      <c r="V134" s="513">
        <f t="shared" si="5"/>
        <v>0</v>
      </c>
      <c r="W134" s="511"/>
      <c r="X134" s="511"/>
      <c r="Y134" s="511"/>
      <c r="Z134" s="507" t="e">
        <f>VLOOKUP($C134,Model!$A$2:$D$22,2,FALSE)</f>
        <v>#N/A</v>
      </c>
      <c r="AA134" s="508" t="e">
        <f>(VLOOKUP($D134,Lookup!$C$4:$D$36,2,FALSE)/Lookup!$C$2)*VLOOKUP($C134,Model!$A$2:$E$22,5,FALSE)*VLOOKUP($C134,Model!$A$2:$G$22,7,FALSE)</f>
        <v>#N/A</v>
      </c>
      <c r="AB134" s="508" t="e">
        <f>(VLOOKUP($E134,Lookup!$F$4:$G$8,2,FALSE)/Lookup!$F$2)*VLOOKUP($C134,Model!$A$2:$E$22,5,FALSE)*VLOOKUP($C134,Model!$A$2:$H$22,8,FALSE)</f>
        <v>#N/A</v>
      </c>
      <c r="AC134" s="508" t="e">
        <f>(VLOOKUP($F134,Lookup!$H$4:$I$26,2,FALSE)/Lookup!$H$2)*VLOOKUP($C134,Model!$A$2:$E$22,5,FALSE)*VLOOKUP($C134,Model!$A$2:$I$22,9,FALSE)</f>
        <v>#N/A</v>
      </c>
      <c r="AD134" s="508" t="e">
        <f>(VLOOKUP($G134,Lookup!$J$4:$K$34,2,FALSE)/Lookup!$J$2)*VLOOKUP($C134,Model!$A$2:$E$22,5,FALSE)*VLOOKUP($C134,Model!$A$2:$J$22,10,FALSE)</f>
        <v>#N/A</v>
      </c>
      <c r="AE134" s="508" t="e">
        <f>(VLOOKUP($H134,Lookup!$L$4:$M$15,2,FALSE)/Lookup!$L$2)*VLOOKUP($C134,Model!$A$2:$E$22,5,FALSE)*VLOOKUP($C134,Model!$A$2:$K$22,11,FALSE)</f>
        <v>#N/A</v>
      </c>
      <c r="AF134" s="508" t="e">
        <f>_xlfn.SWITCH(VLOOKUP($C134,Model!$A$2:$F$22,6,FALSE),8,(VLOOKUP($I134,Lookup!$N$17:$O$24,2,FALSE)/Lookup!$L$2)*VLOOKUP($C134,Model!$A$2:$E$22,5,FALSE)*VLOOKUP($C134,Model!$A$2:$K$22,11,FALSE),(VLOOKUP($I134,Lookup!$N$4:$O$15,2,FALSE)/Lookup!$L$2)*VLOOKUP($C134,Model!$A$2:$E$22,5,FALSE)*VLOOKUP($C134,Model!$A$2:$K$22,11,FALSE))</f>
        <v>#NAME?</v>
      </c>
      <c r="AG134" s="508" t="e">
        <f>(VLOOKUP($J134,Lookup!$P$4:$Q$15,2,FALSE)/Lookup!$P$2)*VLOOKUP($C134,Model!$A$2:$E$22,5,FALSE)*VLOOKUP($C134,Model!$A$2:$L$22,12,FALSE)</f>
        <v>#N/A</v>
      </c>
      <c r="AH134" s="508" t="e">
        <f>_xlfn.SWITCH(VLOOKUP($C134,Model!$A$2:$F$22,6,FALSE),8,(VLOOKUP($K134,Lookup!$R$15:$S$23,2,FALSE)/Lookup!$R$2)*VLOOKUP($C134,Model!$A$2:$E$22,5,FALSE)*VLOOKUP($C134,Model!$A$2:$M$22,13,FALSE),(VLOOKUP($K134,Lookup!$R$4:$S$12,2,FALSE)/Lookup!$R$2)*VLOOKUP($C134,Model!$A$2:$E$22,5,FALSE)*VLOOKUP($C134,Model!$A$2:$M$22,13,FALSE))</f>
        <v>#NAME?</v>
      </c>
      <c r="AI134" s="508" t="e">
        <f>(VLOOKUP($L134,Lookup!$V$4:$W$12,2,FALSE)/Lookup!$V$2)*VLOOKUP($C134,Model!$A$2:$E$22,5,FALSE)*VLOOKUP($C134,Model!$A$2:$N$22,14,FALSE)</f>
        <v>#N/A</v>
      </c>
      <c r="AJ134" s="508" t="e">
        <f>(VLOOKUP($M134,Lookup!$X$4:$Y$10,2,FALSE)/Lookup!$X$2)*VLOOKUP($C134,Model!$A$2:$E$22,5,FALSE)*VLOOKUP($C134,Model!$A$2:$O$22,15,FALSE)</f>
        <v>#N/A</v>
      </c>
      <c r="AK134" s="508" t="e">
        <f>(VLOOKUP($N134,Lookup!$Z$4:$AA$13,2,FALSE)/Lookup!$Z$2)*VLOOKUP($C134,Model!$A$2:$E$22,5,FALSE)*VLOOKUP($C134,Model!$A$2:$P$22,16,FALSE)</f>
        <v>#N/A</v>
      </c>
      <c r="AL134" s="508" t="e">
        <f>(VLOOKUP($O134,Lookup!$AB$4:$AC$13,2,FALSE)/Lookup!$AB$2)*VLOOKUP($C134,Model!$A$2:$E$22,5,FALSE)*VLOOKUP($C134,Model!$A$2:$Q$22,17,FALSE)</f>
        <v>#N/A</v>
      </c>
      <c r="AM134" s="508" t="e">
        <f>(VLOOKUP($P134,Lookup!$T$4:$U$8,2,FALSE)/Lookup!$T$2)*VLOOKUP($C134,Model!$A$2:$E$22,5,FALSE)*VLOOKUP($C134,Model!$A$2:$R$22,18,FALSE)</f>
        <v>#N/A</v>
      </c>
      <c r="AN134" s="508" t="e">
        <f>(VLOOKUP($Q134,Lookup!$AD$4:$AE$13,2,FALSE)/Lookup!$AD$2)*VLOOKUP($C134,Model!$A$2:$E$22,5,FALSE)*VLOOKUP($C134,Model!$A$2:$S$22,19,FALSE)</f>
        <v>#N/A</v>
      </c>
      <c r="AO134" s="508" t="e">
        <f>(VLOOKUP($R134,Lookup!$AF$4:$AG$8,2,FALSE)/Lookup!$AF$2)*VLOOKUP($C134,Model!$A$2:$E$22,5,FALSE)*VLOOKUP($C134,Model!$A$2:$T$22,20,FALSE)</f>
        <v>#N/A</v>
      </c>
      <c r="AP134" s="508" t="e">
        <f>(VLOOKUP($S134,Lookup!$AH$4:$AI$9,2,FALSE)/Lookup!$AH$2)*VLOOKUP($C134,Model!$A$2:$E$22,5,FALSE)*VLOOKUP($C134,Model!$A$2:$U$22,21,FALSE)</f>
        <v>#N/A</v>
      </c>
      <c r="AQ134" s="508" t="e">
        <f>(VLOOKUP($T134,Lookup!$AJ$4:$AK$12,2,FALSE)/Lookup!$AJ$2)*VLOOKUP($C134,Model!$A$2:$E$22,5,FALSE)*VLOOKUP($C134,Model!$A$2:$V$22,22,FALSE)</f>
        <v>#N/A</v>
      </c>
    </row>
    <row r="135">
      <c r="A135" s="74"/>
      <c r="B135" s="74"/>
      <c r="C135" s="74"/>
      <c r="D135" s="74"/>
      <c r="E135" s="74"/>
      <c r="F135" s="74"/>
      <c r="G135" s="74"/>
      <c r="H135" s="74"/>
      <c r="I135" s="75"/>
      <c r="J135" s="74"/>
      <c r="K135" s="74"/>
      <c r="L135" s="74"/>
      <c r="M135" s="74"/>
      <c r="N135" s="74"/>
      <c r="O135" s="77"/>
      <c r="P135" s="74"/>
      <c r="Q135" s="74"/>
      <c r="R135" s="74"/>
      <c r="S135" s="74"/>
      <c r="T135" s="74"/>
      <c r="U135" s="508">
        <f t="shared" si="4"/>
        <v>0</v>
      </c>
      <c r="V135" s="513">
        <f t="shared" si="5"/>
        <v>0</v>
      </c>
      <c r="W135" s="511"/>
      <c r="X135" s="511"/>
      <c r="Y135" s="511"/>
      <c r="Z135" s="507" t="e">
        <f>VLOOKUP($C135,Model!$A$2:$D$22,2,FALSE)</f>
        <v>#N/A</v>
      </c>
      <c r="AA135" s="508" t="e">
        <f>(VLOOKUP($D135,Lookup!$C$4:$D$36,2,FALSE)/Lookup!$C$2)*VLOOKUP($C135,Model!$A$2:$E$22,5,FALSE)*VLOOKUP($C135,Model!$A$2:$G$22,7,FALSE)</f>
        <v>#N/A</v>
      </c>
      <c r="AB135" s="508" t="e">
        <f>(VLOOKUP($E135,Lookup!$F$4:$G$8,2,FALSE)/Lookup!$F$2)*VLOOKUP($C135,Model!$A$2:$E$22,5,FALSE)*VLOOKUP($C135,Model!$A$2:$H$22,8,FALSE)</f>
        <v>#N/A</v>
      </c>
      <c r="AC135" s="508" t="e">
        <f>(VLOOKUP($F135,Lookup!$H$4:$I$26,2,FALSE)/Lookup!$H$2)*VLOOKUP($C135,Model!$A$2:$E$22,5,FALSE)*VLOOKUP($C135,Model!$A$2:$I$22,9,FALSE)</f>
        <v>#N/A</v>
      </c>
      <c r="AD135" s="508" t="e">
        <f>(VLOOKUP($G135,Lookup!$J$4:$K$34,2,FALSE)/Lookup!$J$2)*VLOOKUP($C135,Model!$A$2:$E$22,5,FALSE)*VLOOKUP($C135,Model!$A$2:$J$22,10,FALSE)</f>
        <v>#N/A</v>
      </c>
      <c r="AE135" s="508" t="e">
        <f>(VLOOKUP($H135,Lookup!$L$4:$M$15,2,FALSE)/Lookup!$L$2)*VLOOKUP($C135,Model!$A$2:$E$22,5,FALSE)*VLOOKUP($C135,Model!$A$2:$K$22,11,FALSE)</f>
        <v>#N/A</v>
      </c>
      <c r="AF135" s="508" t="e">
        <f>_xlfn.SWITCH(VLOOKUP($C135,Model!$A$2:$F$22,6,FALSE),8,(VLOOKUP($I135,Lookup!$N$17:$O$24,2,FALSE)/Lookup!$L$2)*VLOOKUP($C135,Model!$A$2:$E$22,5,FALSE)*VLOOKUP($C135,Model!$A$2:$K$22,11,FALSE),(VLOOKUP($I135,Lookup!$N$4:$O$15,2,FALSE)/Lookup!$L$2)*VLOOKUP($C135,Model!$A$2:$E$22,5,FALSE)*VLOOKUP($C135,Model!$A$2:$K$22,11,FALSE))</f>
        <v>#NAME?</v>
      </c>
      <c r="AG135" s="508" t="e">
        <f>(VLOOKUP($J135,Lookup!$P$4:$Q$15,2,FALSE)/Lookup!$P$2)*VLOOKUP($C135,Model!$A$2:$E$22,5,FALSE)*VLOOKUP($C135,Model!$A$2:$L$22,12,FALSE)</f>
        <v>#N/A</v>
      </c>
      <c r="AH135" s="508" t="e">
        <f>_xlfn.SWITCH(VLOOKUP($C135,Model!$A$2:$F$22,6,FALSE),8,(VLOOKUP($K135,Lookup!$R$15:$S$23,2,FALSE)/Lookup!$R$2)*VLOOKUP($C135,Model!$A$2:$E$22,5,FALSE)*VLOOKUP($C135,Model!$A$2:$M$22,13,FALSE),(VLOOKUP($K135,Lookup!$R$4:$S$12,2,FALSE)/Lookup!$R$2)*VLOOKUP($C135,Model!$A$2:$E$22,5,FALSE)*VLOOKUP($C135,Model!$A$2:$M$22,13,FALSE))</f>
        <v>#NAME?</v>
      </c>
      <c r="AI135" s="508" t="e">
        <f>(VLOOKUP($L135,Lookup!$V$4:$W$12,2,FALSE)/Lookup!$V$2)*VLOOKUP($C135,Model!$A$2:$E$22,5,FALSE)*VLOOKUP($C135,Model!$A$2:$N$22,14,FALSE)</f>
        <v>#N/A</v>
      </c>
      <c r="AJ135" s="508" t="e">
        <f>(VLOOKUP($M135,Lookup!$X$4:$Y$10,2,FALSE)/Lookup!$X$2)*VLOOKUP($C135,Model!$A$2:$E$22,5,FALSE)*VLOOKUP($C135,Model!$A$2:$O$22,15,FALSE)</f>
        <v>#N/A</v>
      </c>
      <c r="AK135" s="508" t="e">
        <f>(VLOOKUP($N135,Lookup!$Z$4:$AA$13,2,FALSE)/Lookup!$Z$2)*VLOOKUP($C135,Model!$A$2:$E$22,5,FALSE)*VLOOKUP($C135,Model!$A$2:$P$22,16,FALSE)</f>
        <v>#N/A</v>
      </c>
      <c r="AL135" s="508" t="e">
        <f>(VLOOKUP($O135,Lookup!$AB$4:$AC$13,2,FALSE)/Lookup!$AB$2)*VLOOKUP($C135,Model!$A$2:$E$22,5,FALSE)*VLOOKUP($C135,Model!$A$2:$Q$22,17,FALSE)</f>
        <v>#N/A</v>
      </c>
      <c r="AM135" s="508" t="e">
        <f>(VLOOKUP($P135,Lookup!$T$4:$U$8,2,FALSE)/Lookup!$T$2)*VLOOKUP($C135,Model!$A$2:$E$22,5,FALSE)*VLOOKUP($C135,Model!$A$2:$R$22,18,FALSE)</f>
        <v>#N/A</v>
      </c>
      <c r="AN135" s="508" t="e">
        <f>(VLOOKUP($Q135,Lookup!$AD$4:$AE$13,2,FALSE)/Lookup!$AD$2)*VLOOKUP($C135,Model!$A$2:$E$22,5,FALSE)*VLOOKUP($C135,Model!$A$2:$S$22,19,FALSE)</f>
        <v>#N/A</v>
      </c>
      <c r="AO135" s="508" t="e">
        <f>(VLOOKUP($R135,Lookup!$AF$4:$AG$8,2,FALSE)/Lookup!$AF$2)*VLOOKUP($C135,Model!$A$2:$E$22,5,FALSE)*VLOOKUP($C135,Model!$A$2:$T$22,20,FALSE)</f>
        <v>#N/A</v>
      </c>
      <c r="AP135" s="508" t="e">
        <f>(VLOOKUP($S135,Lookup!$AH$4:$AI$9,2,FALSE)/Lookup!$AH$2)*VLOOKUP($C135,Model!$A$2:$E$22,5,FALSE)*VLOOKUP($C135,Model!$A$2:$U$22,21,FALSE)</f>
        <v>#N/A</v>
      </c>
      <c r="AQ135" s="508" t="e">
        <f>(VLOOKUP($T135,Lookup!$AJ$4:$AK$12,2,FALSE)/Lookup!$AJ$2)*VLOOKUP($C135,Model!$A$2:$E$22,5,FALSE)*VLOOKUP($C135,Model!$A$2:$V$22,22,FALSE)</f>
        <v>#N/A</v>
      </c>
    </row>
    <row r="136">
      <c r="A136" s="74"/>
      <c r="B136" s="74"/>
      <c r="C136" s="74"/>
      <c r="D136" s="74"/>
      <c r="E136" s="74"/>
      <c r="F136" s="74"/>
      <c r="G136" s="74"/>
      <c r="H136" s="74"/>
      <c r="I136" s="75"/>
      <c r="J136" s="74"/>
      <c r="K136" s="74"/>
      <c r="L136" s="74"/>
      <c r="M136" s="74"/>
      <c r="N136" s="74"/>
      <c r="O136" s="77"/>
      <c r="P136" s="74"/>
      <c r="Q136" s="74"/>
      <c r="R136" s="74"/>
      <c r="S136" s="74"/>
      <c r="T136" s="74"/>
      <c r="U136" s="508">
        <f t="shared" si="4"/>
        <v>0</v>
      </c>
      <c r="V136" s="513">
        <f t="shared" si="5"/>
        <v>0</v>
      </c>
      <c r="W136" s="511"/>
      <c r="X136" s="511"/>
      <c r="Y136" s="511"/>
      <c r="Z136" s="507" t="e">
        <f>VLOOKUP($C136,Model!$A$2:$D$22,2,FALSE)</f>
        <v>#N/A</v>
      </c>
      <c r="AA136" s="508" t="e">
        <f>(VLOOKUP($D136,Lookup!$C$4:$D$36,2,FALSE)/Lookup!$C$2)*VLOOKUP($C136,Model!$A$2:$E$22,5,FALSE)*VLOOKUP($C136,Model!$A$2:$G$22,7,FALSE)</f>
        <v>#N/A</v>
      </c>
      <c r="AB136" s="508" t="e">
        <f>(VLOOKUP($E136,Lookup!$F$4:$G$8,2,FALSE)/Lookup!$F$2)*VLOOKUP($C136,Model!$A$2:$E$22,5,FALSE)*VLOOKUP($C136,Model!$A$2:$H$22,8,FALSE)</f>
        <v>#N/A</v>
      </c>
      <c r="AC136" s="508" t="e">
        <f>(VLOOKUP($F136,Lookup!$H$4:$I$26,2,FALSE)/Lookup!$H$2)*VLOOKUP($C136,Model!$A$2:$E$22,5,FALSE)*VLOOKUP($C136,Model!$A$2:$I$22,9,FALSE)</f>
        <v>#N/A</v>
      </c>
      <c r="AD136" s="508" t="e">
        <f>(VLOOKUP($G136,Lookup!$J$4:$K$34,2,FALSE)/Lookup!$J$2)*VLOOKUP($C136,Model!$A$2:$E$22,5,FALSE)*VLOOKUP($C136,Model!$A$2:$J$22,10,FALSE)</f>
        <v>#N/A</v>
      </c>
      <c r="AE136" s="508" t="e">
        <f>(VLOOKUP($H136,Lookup!$L$4:$M$15,2,FALSE)/Lookup!$L$2)*VLOOKUP($C136,Model!$A$2:$E$22,5,FALSE)*VLOOKUP($C136,Model!$A$2:$K$22,11,FALSE)</f>
        <v>#N/A</v>
      </c>
      <c r="AF136" s="508" t="e">
        <f>_xlfn.SWITCH(VLOOKUP($C136,Model!$A$2:$F$22,6,FALSE),8,(VLOOKUP($I136,Lookup!$N$17:$O$24,2,FALSE)/Lookup!$L$2)*VLOOKUP($C136,Model!$A$2:$E$22,5,FALSE)*VLOOKUP($C136,Model!$A$2:$K$22,11,FALSE),(VLOOKUP($I136,Lookup!$N$4:$O$15,2,FALSE)/Lookup!$L$2)*VLOOKUP($C136,Model!$A$2:$E$22,5,FALSE)*VLOOKUP($C136,Model!$A$2:$K$22,11,FALSE))</f>
        <v>#NAME?</v>
      </c>
      <c r="AG136" s="508" t="e">
        <f>(VLOOKUP($J136,Lookup!$P$4:$Q$15,2,FALSE)/Lookup!$P$2)*VLOOKUP($C136,Model!$A$2:$E$22,5,FALSE)*VLOOKUP($C136,Model!$A$2:$L$22,12,FALSE)</f>
        <v>#N/A</v>
      </c>
      <c r="AH136" s="508" t="e">
        <f>_xlfn.SWITCH(VLOOKUP($C136,Model!$A$2:$F$22,6,FALSE),8,(VLOOKUP($K136,Lookup!$R$15:$S$23,2,FALSE)/Lookup!$R$2)*VLOOKUP($C136,Model!$A$2:$E$22,5,FALSE)*VLOOKUP($C136,Model!$A$2:$M$22,13,FALSE),(VLOOKUP($K136,Lookup!$R$4:$S$12,2,FALSE)/Lookup!$R$2)*VLOOKUP($C136,Model!$A$2:$E$22,5,FALSE)*VLOOKUP($C136,Model!$A$2:$M$22,13,FALSE))</f>
        <v>#NAME?</v>
      </c>
      <c r="AI136" s="508" t="e">
        <f>(VLOOKUP($L136,Lookup!$V$4:$W$12,2,FALSE)/Lookup!$V$2)*VLOOKUP($C136,Model!$A$2:$E$22,5,FALSE)*VLOOKUP($C136,Model!$A$2:$N$22,14,FALSE)</f>
        <v>#N/A</v>
      </c>
      <c r="AJ136" s="508" t="e">
        <f>(VLOOKUP($M136,Lookup!$X$4:$Y$10,2,FALSE)/Lookup!$X$2)*VLOOKUP($C136,Model!$A$2:$E$22,5,FALSE)*VLOOKUP($C136,Model!$A$2:$O$22,15,FALSE)</f>
        <v>#N/A</v>
      </c>
      <c r="AK136" s="508" t="e">
        <f>(VLOOKUP($N136,Lookup!$Z$4:$AA$13,2,FALSE)/Lookup!$Z$2)*VLOOKUP($C136,Model!$A$2:$E$22,5,FALSE)*VLOOKUP($C136,Model!$A$2:$P$22,16,FALSE)</f>
        <v>#N/A</v>
      </c>
      <c r="AL136" s="508" t="e">
        <f>(VLOOKUP($O136,Lookup!$AB$4:$AC$13,2,FALSE)/Lookup!$AB$2)*VLOOKUP($C136,Model!$A$2:$E$22,5,FALSE)*VLOOKUP($C136,Model!$A$2:$Q$22,17,FALSE)</f>
        <v>#N/A</v>
      </c>
      <c r="AM136" s="508" t="e">
        <f>(VLOOKUP($P136,Lookup!$T$4:$U$8,2,FALSE)/Lookup!$T$2)*VLOOKUP($C136,Model!$A$2:$E$22,5,FALSE)*VLOOKUP($C136,Model!$A$2:$R$22,18,FALSE)</f>
        <v>#N/A</v>
      </c>
      <c r="AN136" s="508" t="e">
        <f>(VLOOKUP($Q136,Lookup!$AD$4:$AE$13,2,FALSE)/Lookup!$AD$2)*VLOOKUP($C136,Model!$A$2:$E$22,5,FALSE)*VLOOKUP($C136,Model!$A$2:$S$22,19,FALSE)</f>
        <v>#N/A</v>
      </c>
      <c r="AO136" s="508" t="e">
        <f>(VLOOKUP($R136,Lookup!$AF$4:$AG$8,2,FALSE)/Lookup!$AF$2)*VLOOKUP($C136,Model!$A$2:$E$22,5,FALSE)*VLOOKUP($C136,Model!$A$2:$T$22,20,FALSE)</f>
        <v>#N/A</v>
      </c>
      <c r="AP136" s="508" t="e">
        <f>(VLOOKUP($S136,Lookup!$AH$4:$AI$9,2,FALSE)/Lookup!$AH$2)*VLOOKUP($C136,Model!$A$2:$E$22,5,FALSE)*VLOOKUP($C136,Model!$A$2:$U$22,21,FALSE)</f>
        <v>#N/A</v>
      </c>
      <c r="AQ136" s="508" t="e">
        <f>(VLOOKUP($T136,Lookup!$AJ$4:$AK$12,2,FALSE)/Lookup!$AJ$2)*VLOOKUP($C136,Model!$A$2:$E$22,5,FALSE)*VLOOKUP($C136,Model!$A$2:$V$22,22,FALSE)</f>
        <v>#N/A</v>
      </c>
    </row>
    <row r="137">
      <c r="A137" s="74"/>
      <c r="B137" s="74"/>
      <c r="C137" s="74"/>
      <c r="D137" s="74"/>
      <c r="E137" s="74"/>
      <c r="F137" s="74"/>
      <c r="G137" s="74"/>
      <c r="H137" s="74"/>
      <c r="I137" s="75"/>
      <c r="J137" s="74"/>
      <c r="K137" s="74"/>
      <c r="L137" s="74"/>
      <c r="M137" s="74"/>
      <c r="N137" s="74"/>
      <c r="O137" s="77"/>
      <c r="P137" s="74"/>
      <c r="Q137" s="74"/>
      <c r="R137" s="74"/>
      <c r="S137" s="74"/>
      <c r="T137" s="74"/>
      <c r="U137" s="508">
        <f t="shared" si="4"/>
        <v>0</v>
      </c>
      <c r="V137" s="513">
        <f t="shared" si="5"/>
        <v>0</v>
      </c>
      <c r="W137" s="511"/>
      <c r="X137" s="511"/>
      <c r="Y137" s="511"/>
      <c r="Z137" s="507" t="e">
        <f>VLOOKUP($C137,Model!$A$2:$D$22,2,FALSE)</f>
        <v>#N/A</v>
      </c>
      <c r="AA137" s="508" t="e">
        <f>(VLOOKUP($D137,Lookup!$C$4:$D$36,2,FALSE)/Lookup!$C$2)*VLOOKUP($C137,Model!$A$2:$E$22,5,FALSE)*VLOOKUP($C137,Model!$A$2:$G$22,7,FALSE)</f>
        <v>#N/A</v>
      </c>
      <c r="AB137" s="508" t="e">
        <f>(VLOOKUP($E137,Lookup!$F$4:$G$8,2,FALSE)/Lookup!$F$2)*VLOOKUP($C137,Model!$A$2:$E$22,5,FALSE)*VLOOKUP($C137,Model!$A$2:$H$22,8,FALSE)</f>
        <v>#N/A</v>
      </c>
      <c r="AC137" s="508" t="e">
        <f>(VLOOKUP($F137,Lookup!$H$4:$I$26,2,FALSE)/Lookup!$H$2)*VLOOKUP($C137,Model!$A$2:$E$22,5,FALSE)*VLOOKUP($C137,Model!$A$2:$I$22,9,FALSE)</f>
        <v>#N/A</v>
      </c>
      <c r="AD137" s="508" t="e">
        <f>(VLOOKUP($G137,Lookup!$J$4:$K$34,2,FALSE)/Lookup!$J$2)*VLOOKUP($C137,Model!$A$2:$E$22,5,FALSE)*VLOOKUP($C137,Model!$A$2:$J$22,10,FALSE)</f>
        <v>#N/A</v>
      </c>
      <c r="AE137" s="508" t="e">
        <f>(VLOOKUP($H137,Lookup!$L$4:$M$15,2,FALSE)/Lookup!$L$2)*VLOOKUP($C137,Model!$A$2:$E$22,5,FALSE)*VLOOKUP($C137,Model!$A$2:$K$22,11,FALSE)</f>
        <v>#N/A</v>
      </c>
      <c r="AF137" s="508" t="e">
        <f>_xlfn.SWITCH(VLOOKUP($C137,Model!$A$2:$F$22,6,FALSE),8,(VLOOKUP($I137,Lookup!$N$17:$O$24,2,FALSE)/Lookup!$L$2)*VLOOKUP($C137,Model!$A$2:$E$22,5,FALSE)*VLOOKUP($C137,Model!$A$2:$K$22,11,FALSE),(VLOOKUP($I137,Lookup!$N$4:$O$15,2,FALSE)/Lookup!$L$2)*VLOOKUP($C137,Model!$A$2:$E$22,5,FALSE)*VLOOKUP($C137,Model!$A$2:$K$22,11,FALSE))</f>
        <v>#NAME?</v>
      </c>
      <c r="AG137" s="508" t="e">
        <f>(VLOOKUP($J137,Lookup!$P$4:$Q$15,2,FALSE)/Lookup!$P$2)*VLOOKUP($C137,Model!$A$2:$E$22,5,FALSE)*VLOOKUP($C137,Model!$A$2:$L$22,12,FALSE)</f>
        <v>#N/A</v>
      </c>
      <c r="AH137" s="508" t="e">
        <f>_xlfn.SWITCH(VLOOKUP($C137,Model!$A$2:$F$22,6,FALSE),8,(VLOOKUP($K137,Lookup!$R$15:$S$23,2,FALSE)/Lookup!$R$2)*VLOOKUP($C137,Model!$A$2:$E$22,5,FALSE)*VLOOKUP($C137,Model!$A$2:$M$22,13,FALSE),(VLOOKUP($K137,Lookup!$R$4:$S$12,2,FALSE)/Lookup!$R$2)*VLOOKUP($C137,Model!$A$2:$E$22,5,FALSE)*VLOOKUP($C137,Model!$A$2:$M$22,13,FALSE))</f>
        <v>#NAME?</v>
      </c>
      <c r="AI137" s="508" t="e">
        <f>(VLOOKUP($L137,Lookup!$V$4:$W$12,2,FALSE)/Lookup!$V$2)*VLOOKUP($C137,Model!$A$2:$E$22,5,FALSE)*VLOOKUP($C137,Model!$A$2:$N$22,14,FALSE)</f>
        <v>#N/A</v>
      </c>
      <c r="AJ137" s="508" t="e">
        <f>(VLOOKUP($M137,Lookup!$X$4:$Y$10,2,FALSE)/Lookup!$X$2)*VLOOKUP($C137,Model!$A$2:$E$22,5,FALSE)*VLOOKUP($C137,Model!$A$2:$O$22,15,FALSE)</f>
        <v>#N/A</v>
      </c>
      <c r="AK137" s="508" t="e">
        <f>(VLOOKUP($N137,Lookup!$Z$4:$AA$13,2,FALSE)/Lookup!$Z$2)*VLOOKUP($C137,Model!$A$2:$E$22,5,FALSE)*VLOOKUP($C137,Model!$A$2:$P$22,16,FALSE)</f>
        <v>#N/A</v>
      </c>
      <c r="AL137" s="508" t="e">
        <f>(VLOOKUP($O137,Lookup!$AB$4:$AC$13,2,FALSE)/Lookup!$AB$2)*VLOOKUP($C137,Model!$A$2:$E$22,5,FALSE)*VLOOKUP($C137,Model!$A$2:$Q$22,17,FALSE)</f>
        <v>#N/A</v>
      </c>
      <c r="AM137" s="508" t="e">
        <f>(VLOOKUP($P137,Lookup!$T$4:$U$8,2,FALSE)/Lookup!$T$2)*VLOOKUP($C137,Model!$A$2:$E$22,5,FALSE)*VLOOKUP($C137,Model!$A$2:$R$22,18,FALSE)</f>
        <v>#N/A</v>
      </c>
      <c r="AN137" s="508" t="e">
        <f>(VLOOKUP($Q137,Lookup!$AD$4:$AE$13,2,FALSE)/Lookup!$AD$2)*VLOOKUP($C137,Model!$A$2:$E$22,5,FALSE)*VLOOKUP($C137,Model!$A$2:$S$22,19,FALSE)</f>
        <v>#N/A</v>
      </c>
      <c r="AO137" s="508" t="e">
        <f>(VLOOKUP($R137,Lookup!$AF$4:$AG$8,2,FALSE)/Lookup!$AF$2)*VLOOKUP($C137,Model!$A$2:$E$22,5,FALSE)*VLOOKUP($C137,Model!$A$2:$T$22,20,FALSE)</f>
        <v>#N/A</v>
      </c>
      <c r="AP137" s="508" t="e">
        <f>(VLOOKUP($S137,Lookup!$AH$4:$AI$9,2,FALSE)/Lookup!$AH$2)*VLOOKUP($C137,Model!$A$2:$E$22,5,FALSE)*VLOOKUP($C137,Model!$A$2:$U$22,21,FALSE)</f>
        <v>#N/A</v>
      </c>
      <c r="AQ137" s="508" t="e">
        <f>(VLOOKUP($T137,Lookup!$AJ$4:$AK$12,2,FALSE)/Lookup!$AJ$2)*VLOOKUP($C137,Model!$A$2:$E$22,5,FALSE)*VLOOKUP($C137,Model!$A$2:$V$22,22,FALSE)</f>
        <v>#N/A</v>
      </c>
    </row>
    <row r="138">
      <c r="A138" s="74"/>
      <c r="B138" s="74"/>
      <c r="C138" s="74"/>
      <c r="D138" s="74"/>
      <c r="E138" s="74"/>
      <c r="F138" s="74"/>
      <c r="G138" s="74"/>
      <c r="H138" s="74"/>
      <c r="I138" s="75"/>
      <c r="J138" s="74"/>
      <c r="K138" s="74"/>
      <c r="L138" s="74"/>
      <c r="M138" s="74"/>
      <c r="N138" s="74"/>
      <c r="O138" s="77"/>
      <c r="P138" s="74"/>
      <c r="Q138" s="74"/>
      <c r="R138" s="74"/>
      <c r="S138" s="74"/>
      <c r="T138" s="74"/>
      <c r="U138" s="508">
        <f t="shared" si="4"/>
        <v>0</v>
      </c>
      <c r="V138" s="513">
        <f t="shared" si="5"/>
        <v>0</v>
      </c>
      <c r="W138" s="511"/>
      <c r="X138" s="511"/>
      <c r="Y138" s="511"/>
      <c r="Z138" s="507" t="e">
        <f>VLOOKUP($C138,Model!$A$2:$D$22,2,FALSE)</f>
        <v>#N/A</v>
      </c>
      <c r="AA138" s="508" t="e">
        <f>(VLOOKUP($D138,Lookup!$C$4:$D$36,2,FALSE)/Lookup!$C$2)*VLOOKUP($C138,Model!$A$2:$E$22,5,FALSE)*VLOOKUP($C138,Model!$A$2:$G$22,7,FALSE)</f>
        <v>#N/A</v>
      </c>
      <c r="AB138" s="508" t="e">
        <f>(VLOOKUP($E138,Lookup!$F$4:$G$8,2,FALSE)/Lookup!$F$2)*VLOOKUP($C138,Model!$A$2:$E$22,5,FALSE)*VLOOKUP($C138,Model!$A$2:$H$22,8,FALSE)</f>
        <v>#N/A</v>
      </c>
      <c r="AC138" s="508" t="e">
        <f>(VLOOKUP($F138,Lookup!$H$4:$I$26,2,FALSE)/Lookup!$H$2)*VLOOKUP($C138,Model!$A$2:$E$22,5,FALSE)*VLOOKUP($C138,Model!$A$2:$I$22,9,FALSE)</f>
        <v>#N/A</v>
      </c>
      <c r="AD138" s="508" t="e">
        <f>(VLOOKUP($G138,Lookup!$J$4:$K$34,2,FALSE)/Lookup!$J$2)*VLOOKUP($C138,Model!$A$2:$E$22,5,FALSE)*VLOOKUP($C138,Model!$A$2:$J$22,10,FALSE)</f>
        <v>#N/A</v>
      </c>
      <c r="AE138" s="508" t="e">
        <f>(VLOOKUP($H138,Lookup!$L$4:$M$15,2,FALSE)/Lookup!$L$2)*VLOOKUP($C138,Model!$A$2:$E$22,5,FALSE)*VLOOKUP($C138,Model!$A$2:$K$22,11,FALSE)</f>
        <v>#N/A</v>
      </c>
      <c r="AF138" s="508" t="e">
        <f>_xlfn.SWITCH(VLOOKUP($C138,Model!$A$2:$F$22,6,FALSE),8,(VLOOKUP($I138,Lookup!$N$17:$O$24,2,FALSE)/Lookup!$L$2)*VLOOKUP($C138,Model!$A$2:$E$22,5,FALSE)*VLOOKUP($C138,Model!$A$2:$K$22,11,FALSE),(VLOOKUP($I138,Lookup!$N$4:$O$15,2,FALSE)/Lookup!$L$2)*VLOOKUP($C138,Model!$A$2:$E$22,5,FALSE)*VLOOKUP($C138,Model!$A$2:$K$22,11,FALSE))</f>
        <v>#NAME?</v>
      </c>
      <c r="AG138" s="508" t="e">
        <f>(VLOOKUP($J138,Lookup!$P$4:$Q$15,2,FALSE)/Lookup!$P$2)*VLOOKUP($C138,Model!$A$2:$E$22,5,FALSE)*VLOOKUP($C138,Model!$A$2:$L$22,12,FALSE)</f>
        <v>#N/A</v>
      </c>
      <c r="AH138" s="508" t="e">
        <f>_xlfn.SWITCH(VLOOKUP($C138,Model!$A$2:$F$22,6,FALSE),8,(VLOOKUP($K138,Lookup!$R$15:$S$23,2,FALSE)/Lookup!$R$2)*VLOOKUP($C138,Model!$A$2:$E$22,5,FALSE)*VLOOKUP($C138,Model!$A$2:$M$22,13,FALSE),(VLOOKUP($K138,Lookup!$R$4:$S$12,2,FALSE)/Lookup!$R$2)*VLOOKUP($C138,Model!$A$2:$E$22,5,FALSE)*VLOOKUP($C138,Model!$A$2:$M$22,13,FALSE))</f>
        <v>#NAME?</v>
      </c>
      <c r="AI138" s="508" t="e">
        <f>(VLOOKUP($L138,Lookup!$V$4:$W$12,2,FALSE)/Lookup!$V$2)*VLOOKUP($C138,Model!$A$2:$E$22,5,FALSE)*VLOOKUP($C138,Model!$A$2:$N$22,14,FALSE)</f>
        <v>#N/A</v>
      </c>
      <c r="AJ138" s="508" t="e">
        <f>(VLOOKUP($M138,Lookup!$X$4:$Y$10,2,FALSE)/Lookup!$X$2)*VLOOKUP($C138,Model!$A$2:$E$22,5,FALSE)*VLOOKUP($C138,Model!$A$2:$O$22,15,FALSE)</f>
        <v>#N/A</v>
      </c>
      <c r="AK138" s="508" t="e">
        <f>(VLOOKUP($N138,Lookup!$Z$4:$AA$13,2,FALSE)/Lookup!$Z$2)*VLOOKUP($C138,Model!$A$2:$E$22,5,FALSE)*VLOOKUP($C138,Model!$A$2:$P$22,16,FALSE)</f>
        <v>#N/A</v>
      </c>
      <c r="AL138" s="508" t="e">
        <f>(VLOOKUP($O138,Lookup!$AB$4:$AC$13,2,FALSE)/Lookup!$AB$2)*VLOOKUP($C138,Model!$A$2:$E$22,5,FALSE)*VLOOKUP($C138,Model!$A$2:$Q$22,17,FALSE)</f>
        <v>#N/A</v>
      </c>
      <c r="AM138" s="508" t="e">
        <f>(VLOOKUP($P138,Lookup!$T$4:$U$8,2,FALSE)/Lookup!$T$2)*VLOOKUP($C138,Model!$A$2:$E$22,5,FALSE)*VLOOKUP($C138,Model!$A$2:$R$22,18,FALSE)</f>
        <v>#N/A</v>
      </c>
      <c r="AN138" s="508" t="e">
        <f>(VLOOKUP($Q138,Lookup!$AD$4:$AE$13,2,FALSE)/Lookup!$AD$2)*VLOOKUP($C138,Model!$A$2:$E$22,5,FALSE)*VLOOKUP($C138,Model!$A$2:$S$22,19,FALSE)</f>
        <v>#N/A</v>
      </c>
      <c r="AO138" s="508" t="e">
        <f>(VLOOKUP($R138,Lookup!$AF$4:$AG$8,2,FALSE)/Lookup!$AF$2)*VLOOKUP($C138,Model!$A$2:$E$22,5,FALSE)*VLOOKUP($C138,Model!$A$2:$T$22,20,FALSE)</f>
        <v>#N/A</v>
      </c>
      <c r="AP138" s="508" t="e">
        <f>(VLOOKUP($S138,Lookup!$AH$4:$AI$9,2,FALSE)/Lookup!$AH$2)*VLOOKUP($C138,Model!$A$2:$E$22,5,FALSE)*VLOOKUP($C138,Model!$A$2:$U$22,21,FALSE)</f>
        <v>#N/A</v>
      </c>
      <c r="AQ138" s="508" t="e">
        <f>(VLOOKUP($T138,Lookup!$AJ$4:$AK$12,2,FALSE)/Lookup!$AJ$2)*VLOOKUP($C138,Model!$A$2:$E$22,5,FALSE)*VLOOKUP($C138,Model!$A$2:$V$22,22,FALSE)</f>
        <v>#N/A</v>
      </c>
    </row>
    <row r="139">
      <c r="A139" s="74"/>
      <c r="B139" s="74"/>
      <c r="C139" s="74"/>
      <c r="D139" s="74"/>
      <c r="E139" s="74"/>
      <c r="F139" s="74"/>
      <c r="G139" s="74"/>
      <c r="H139" s="74"/>
      <c r="I139" s="75"/>
      <c r="J139" s="74"/>
      <c r="K139" s="74"/>
      <c r="L139" s="74"/>
      <c r="M139" s="74"/>
      <c r="N139" s="74"/>
      <c r="O139" s="77"/>
      <c r="P139" s="74"/>
      <c r="Q139" s="74"/>
      <c r="R139" s="74"/>
      <c r="S139" s="74"/>
      <c r="T139" s="74"/>
      <c r="U139" s="508">
        <f t="shared" si="4"/>
        <v>0</v>
      </c>
      <c r="V139" s="513">
        <f t="shared" si="5"/>
        <v>0</v>
      </c>
      <c r="W139" s="511"/>
      <c r="X139" s="511"/>
      <c r="Y139" s="511"/>
      <c r="Z139" s="507" t="e">
        <f>VLOOKUP($C139,Model!$A$2:$D$22,2,FALSE)</f>
        <v>#N/A</v>
      </c>
      <c r="AA139" s="508" t="e">
        <f>(VLOOKUP($D139,Lookup!$C$4:$D$36,2,FALSE)/Lookup!$C$2)*VLOOKUP($C139,Model!$A$2:$E$22,5,FALSE)*VLOOKUP($C139,Model!$A$2:$G$22,7,FALSE)</f>
        <v>#N/A</v>
      </c>
      <c r="AB139" s="508" t="e">
        <f>(VLOOKUP($E139,Lookup!$F$4:$G$8,2,FALSE)/Lookup!$F$2)*VLOOKUP($C139,Model!$A$2:$E$22,5,FALSE)*VLOOKUP($C139,Model!$A$2:$H$22,8,FALSE)</f>
        <v>#N/A</v>
      </c>
      <c r="AC139" s="508" t="e">
        <f>(VLOOKUP($F139,Lookup!$H$4:$I$26,2,FALSE)/Lookup!$H$2)*VLOOKUP($C139,Model!$A$2:$E$22,5,FALSE)*VLOOKUP($C139,Model!$A$2:$I$22,9,FALSE)</f>
        <v>#N/A</v>
      </c>
      <c r="AD139" s="508" t="e">
        <f>(VLOOKUP($G139,Lookup!$J$4:$K$34,2,FALSE)/Lookup!$J$2)*VLOOKUP($C139,Model!$A$2:$E$22,5,FALSE)*VLOOKUP($C139,Model!$A$2:$J$22,10,FALSE)</f>
        <v>#N/A</v>
      </c>
      <c r="AE139" s="508" t="e">
        <f>(VLOOKUP($H139,Lookup!$L$4:$M$15,2,FALSE)/Lookup!$L$2)*VLOOKUP($C139,Model!$A$2:$E$22,5,FALSE)*VLOOKUP($C139,Model!$A$2:$K$22,11,FALSE)</f>
        <v>#N/A</v>
      </c>
      <c r="AF139" s="508" t="e">
        <f>_xlfn.SWITCH(VLOOKUP($C139,Model!$A$2:$F$22,6,FALSE),8,(VLOOKUP($I139,Lookup!$N$17:$O$24,2,FALSE)/Lookup!$L$2)*VLOOKUP($C139,Model!$A$2:$E$22,5,FALSE)*VLOOKUP($C139,Model!$A$2:$K$22,11,FALSE),(VLOOKUP($I139,Lookup!$N$4:$O$15,2,FALSE)/Lookup!$L$2)*VLOOKUP($C139,Model!$A$2:$E$22,5,FALSE)*VLOOKUP($C139,Model!$A$2:$K$22,11,FALSE))</f>
        <v>#NAME?</v>
      </c>
      <c r="AG139" s="508" t="e">
        <f>(VLOOKUP($J139,Lookup!$P$4:$Q$15,2,FALSE)/Lookup!$P$2)*VLOOKUP($C139,Model!$A$2:$E$22,5,FALSE)*VLOOKUP($C139,Model!$A$2:$L$22,12,FALSE)</f>
        <v>#N/A</v>
      </c>
      <c r="AH139" s="508" t="e">
        <f>_xlfn.SWITCH(VLOOKUP($C139,Model!$A$2:$F$22,6,FALSE),8,(VLOOKUP($K139,Lookup!$R$15:$S$23,2,FALSE)/Lookup!$R$2)*VLOOKUP($C139,Model!$A$2:$E$22,5,FALSE)*VLOOKUP($C139,Model!$A$2:$M$22,13,FALSE),(VLOOKUP($K139,Lookup!$R$4:$S$12,2,FALSE)/Lookup!$R$2)*VLOOKUP($C139,Model!$A$2:$E$22,5,FALSE)*VLOOKUP($C139,Model!$A$2:$M$22,13,FALSE))</f>
        <v>#NAME?</v>
      </c>
      <c r="AI139" s="508" t="e">
        <f>(VLOOKUP($L139,Lookup!$V$4:$W$12,2,FALSE)/Lookup!$V$2)*VLOOKUP($C139,Model!$A$2:$E$22,5,FALSE)*VLOOKUP($C139,Model!$A$2:$N$22,14,FALSE)</f>
        <v>#N/A</v>
      </c>
      <c r="AJ139" s="508" t="e">
        <f>(VLOOKUP($M139,Lookup!$X$4:$Y$10,2,FALSE)/Lookup!$X$2)*VLOOKUP($C139,Model!$A$2:$E$22,5,FALSE)*VLOOKUP($C139,Model!$A$2:$O$22,15,FALSE)</f>
        <v>#N/A</v>
      </c>
      <c r="AK139" s="508" t="e">
        <f>(VLOOKUP($N139,Lookup!$Z$4:$AA$13,2,FALSE)/Lookup!$Z$2)*VLOOKUP($C139,Model!$A$2:$E$22,5,FALSE)*VLOOKUP($C139,Model!$A$2:$P$22,16,FALSE)</f>
        <v>#N/A</v>
      </c>
      <c r="AL139" s="508" t="e">
        <f>(VLOOKUP($O139,Lookup!$AB$4:$AC$13,2,FALSE)/Lookup!$AB$2)*VLOOKUP($C139,Model!$A$2:$E$22,5,FALSE)*VLOOKUP($C139,Model!$A$2:$Q$22,17,FALSE)</f>
        <v>#N/A</v>
      </c>
      <c r="AM139" s="508" t="e">
        <f>(VLOOKUP($P139,Lookup!$T$4:$U$8,2,FALSE)/Lookup!$T$2)*VLOOKUP($C139,Model!$A$2:$E$22,5,FALSE)*VLOOKUP($C139,Model!$A$2:$R$22,18,FALSE)</f>
        <v>#N/A</v>
      </c>
      <c r="AN139" s="508" t="e">
        <f>(VLOOKUP($Q139,Lookup!$AD$4:$AE$13,2,FALSE)/Lookup!$AD$2)*VLOOKUP($C139,Model!$A$2:$E$22,5,FALSE)*VLOOKUP($C139,Model!$A$2:$S$22,19,FALSE)</f>
        <v>#N/A</v>
      </c>
      <c r="AO139" s="508" t="e">
        <f>(VLOOKUP($R139,Lookup!$AF$4:$AG$8,2,FALSE)/Lookup!$AF$2)*VLOOKUP($C139,Model!$A$2:$E$22,5,FALSE)*VLOOKUP($C139,Model!$A$2:$T$22,20,FALSE)</f>
        <v>#N/A</v>
      </c>
      <c r="AP139" s="508" t="e">
        <f>(VLOOKUP($S139,Lookup!$AH$4:$AI$9,2,FALSE)/Lookup!$AH$2)*VLOOKUP($C139,Model!$A$2:$E$22,5,FALSE)*VLOOKUP($C139,Model!$A$2:$U$22,21,FALSE)</f>
        <v>#N/A</v>
      </c>
      <c r="AQ139" s="508" t="e">
        <f>(VLOOKUP($T139,Lookup!$AJ$4:$AK$12,2,FALSE)/Lookup!$AJ$2)*VLOOKUP($C139,Model!$A$2:$E$22,5,FALSE)*VLOOKUP($C139,Model!$A$2:$V$22,22,FALSE)</f>
        <v>#N/A</v>
      </c>
    </row>
    <row r="140">
      <c r="A140" s="74"/>
      <c r="B140" s="74"/>
      <c r="C140" s="74"/>
      <c r="D140" s="74"/>
      <c r="E140" s="74"/>
      <c r="F140" s="74"/>
      <c r="G140" s="74"/>
      <c r="H140" s="74"/>
      <c r="I140" s="75"/>
      <c r="J140" s="74"/>
      <c r="K140" s="74"/>
      <c r="L140" s="74"/>
      <c r="M140" s="74"/>
      <c r="N140" s="74"/>
      <c r="O140" s="77"/>
      <c r="P140" s="74"/>
      <c r="Q140" s="74"/>
      <c r="R140" s="74"/>
      <c r="S140" s="74"/>
      <c r="T140" s="74"/>
      <c r="U140" s="508">
        <f ref="U140:U200" t="shared" si="6">IFERROR(AA140,0)+IFERROR(AB140,0)+IFERROR(AC140,0)+IFERROR(AD140,0)+IFERROR(MAX(IFERROR(AE140,0),IFERROR(AF140,0)),0)+IFERROR(AG140,0)+IFERROR(AH140,0)+IFERROR(AI140,0)+IFERROR(AJ140,0)+IFERROR(AK140,0)+IFERROR(AL140,0)+IFERROR(AM140,0)+IFERROR(AN140,0)+IFERROR(AO140,0)+IFERROR(AP140,0)+IFERROR(AQ140,0)</f>
        <v>0</v>
      </c>
      <c r="V140" s="513">
        <f t="shared" si="5"/>
        <v>0</v>
      </c>
      <c r="W140" s="511"/>
      <c r="X140" s="511"/>
      <c r="Y140" s="511"/>
      <c r="Z140" s="507" t="e">
        <f>VLOOKUP($C140,Model!$A$2:$D$22,2,FALSE)</f>
        <v>#N/A</v>
      </c>
      <c r="AA140" s="508" t="e">
        <f>(VLOOKUP($D140,Lookup!$C$4:$D$36,2,FALSE)/Lookup!$C$2)*VLOOKUP($C140,Model!$A$2:$E$22,5,FALSE)*VLOOKUP($C140,Model!$A$2:$G$22,7,FALSE)</f>
        <v>#N/A</v>
      </c>
      <c r="AB140" s="508" t="e">
        <f>(VLOOKUP($E140,Lookup!$F$4:$G$8,2,FALSE)/Lookup!$F$2)*VLOOKUP($C140,Model!$A$2:$E$22,5,FALSE)*VLOOKUP($C140,Model!$A$2:$H$22,8,FALSE)</f>
        <v>#N/A</v>
      </c>
      <c r="AC140" s="508" t="e">
        <f>(VLOOKUP($F140,Lookup!$H$4:$I$26,2,FALSE)/Lookup!$H$2)*VLOOKUP($C140,Model!$A$2:$E$22,5,FALSE)*VLOOKUP($C140,Model!$A$2:$I$22,9,FALSE)</f>
        <v>#N/A</v>
      </c>
      <c r="AD140" s="508" t="e">
        <f>(VLOOKUP($G140,Lookup!$J$4:$K$34,2,FALSE)/Lookup!$J$2)*VLOOKUP($C140,Model!$A$2:$E$22,5,FALSE)*VLOOKUP($C140,Model!$A$2:$J$22,10,FALSE)</f>
        <v>#N/A</v>
      </c>
      <c r="AE140" s="508" t="e">
        <f>(VLOOKUP($H140,Lookup!$L$4:$M$15,2,FALSE)/Lookup!$L$2)*VLOOKUP($C140,Model!$A$2:$E$22,5,FALSE)*VLOOKUP($C140,Model!$A$2:$K$22,11,FALSE)</f>
        <v>#N/A</v>
      </c>
      <c r="AF140" s="508" t="e">
        <f>_xlfn.SWITCH(VLOOKUP($C140,Model!$A$2:$F$22,6,FALSE),8,(VLOOKUP($I140,Lookup!$N$17:$O$24,2,FALSE)/Lookup!$L$2)*VLOOKUP($C140,Model!$A$2:$E$22,5,FALSE)*VLOOKUP($C140,Model!$A$2:$K$22,11,FALSE),(VLOOKUP($I140,Lookup!$N$4:$O$15,2,FALSE)/Lookup!$L$2)*VLOOKUP($C140,Model!$A$2:$E$22,5,FALSE)*VLOOKUP($C140,Model!$A$2:$K$22,11,FALSE))</f>
        <v>#NAME?</v>
      </c>
      <c r="AG140" s="508" t="e">
        <f>(VLOOKUP($J140,Lookup!$P$4:$Q$15,2,FALSE)/Lookup!$P$2)*VLOOKUP($C140,Model!$A$2:$E$22,5,FALSE)*VLOOKUP($C140,Model!$A$2:$L$22,12,FALSE)</f>
        <v>#N/A</v>
      </c>
      <c r="AH140" s="508" t="e">
        <f>_xlfn.SWITCH(VLOOKUP($C140,Model!$A$2:$F$22,6,FALSE),8,(VLOOKUP($K140,Lookup!$R$15:$S$23,2,FALSE)/Lookup!$R$2)*VLOOKUP($C140,Model!$A$2:$E$22,5,FALSE)*VLOOKUP($C140,Model!$A$2:$M$22,13,FALSE),(VLOOKUP($K140,Lookup!$R$4:$S$12,2,FALSE)/Lookup!$R$2)*VLOOKUP($C140,Model!$A$2:$E$22,5,FALSE)*VLOOKUP($C140,Model!$A$2:$M$22,13,FALSE))</f>
        <v>#NAME?</v>
      </c>
      <c r="AI140" s="508" t="e">
        <f>(VLOOKUP($L140,Lookup!$V$4:$W$12,2,FALSE)/Lookup!$V$2)*VLOOKUP($C140,Model!$A$2:$E$22,5,FALSE)*VLOOKUP($C140,Model!$A$2:$N$22,14,FALSE)</f>
        <v>#N/A</v>
      </c>
      <c r="AJ140" s="508" t="e">
        <f>(VLOOKUP($M140,Lookup!$X$4:$Y$10,2,FALSE)/Lookup!$X$2)*VLOOKUP($C140,Model!$A$2:$E$22,5,FALSE)*VLOOKUP($C140,Model!$A$2:$O$22,15,FALSE)</f>
        <v>#N/A</v>
      </c>
      <c r="AK140" s="508" t="e">
        <f>(VLOOKUP($N140,Lookup!$Z$4:$AA$13,2,FALSE)/Lookup!$Z$2)*VLOOKUP($C140,Model!$A$2:$E$22,5,FALSE)*VLOOKUP($C140,Model!$A$2:$P$22,16,FALSE)</f>
        <v>#N/A</v>
      </c>
      <c r="AL140" s="508" t="e">
        <f>(VLOOKUP($O140,Lookup!$AB$4:$AC$13,2,FALSE)/Lookup!$AB$2)*VLOOKUP($C140,Model!$A$2:$E$22,5,FALSE)*VLOOKUP($C140,Model!$A$2:$Q$22,17,FALSE)</f>
        <v>#N/A</v>
      </c>
      <c r="AM140" s="508" t="e">
        <f>(VLOOKUP($P140,Lookup!$T$4:$U$8,2,FALSE)/Lookup!$T$2)*VLOOKUP($C140,Model!$A$2:$E$22,5,FALSE)*VLOOKUP($C140,Model!$A$2:$R$22,18,FALSE)</f>
        <v>#N/A</v>
      </c>
      <c r="AN140" s="508" t="e">
        <f>(VLOOKUP($Q140,Lookup!$AD$4:$AE$13,2,FALSE)/Lookup!$AD$2)*VLOOKUP($C140,Model!$A$2:$E$22,5,FALSE)*VLOOKUP($C140,Model!$A$2:$S$22,19,FALSE)</f>
        <v>#N/A</v>
      </c>
      <c r="AO140" s="508" t="e">
        <f>(VLOOKUP($R140,Lookup!$AF$4:$AG$8,2,FALSE)/Lookup!$AF$2)*VLOOKUP($C140,Model!$A$2:$E$22,5,FALSE)*VLOOKUP($C140,Model!$A$2:$T$22,20,FALSE)</f>
        <v>#N/A</v>
      </c>
      <c r="AP140" s="508" t="e">
        <f>(VLOOKUP($S140,Lookup!$AH$4:$AI$9,2,FALSE)/Lookup!$AH$2)*VLOOKUP($C140,Model!$A$2:$E$22,5,FALSE)*VLOOKUP($C140,Model!$A$2:$U$22,21,FALSE)</f>
        <v>#N/A</v>
      </c>
      <c r="AQ140" s="508" t="e">
        <f>(VLOOKUP($T140,Lookup!$AJ$4:$AK$12,2,FALSE)/Lookup!$AJ$2)*VLOOKUP($C140,Model!$A$2:$E$22,5,FALSE)*VLOOKUP($C140,Model!$A$2:$V$22,22,FALSE)</f>
        <v>#N/A</v>
      </c>
    </row>
    <row r="141">
      <c r="A141" s="74"/>
      <c r="B141" s="74"/>
      <c r="C141" s="74"/>
      <c r="D141" s="74"/>
      <c r="E141" s="74"/>
      <c r="F141" s="74"/>
      <c r="G141" s="74"/>
      <c r="H141" s="74"/>
      <c r="I141" s="75"/>
      <c r="J141" s="74"/>
      <c r="K141" s="74"/>
      <c r="L141" s="74"/>
      <c r="M141" s="74"/>
      <c r="N141" s="74"/>
      <c r="O141" s="77"/>
      <c r="P141" s="74"/>
      <c r="Q141" s="74"/>
      <c r="R141" s="74"/>
      <c r="S141" s="74"/>
      <c r="T141" s="74"/>
      <c r="U141" s="508">
        <f t="shared" si="6"/>
        <v>0</v>
      </c>
      <c r="V141" s="513">
        <f t="shared" si="5"/>
        <v>0</v>
      </c>
      <c r="W141" s="511"/>
      <c r="X141" s="511"/>
      <c r="Y141" s="511"/>
      <c r="Z141" s="507" t="e">
        <f>VLOOKUP($C141,Model!$A$2:$D$22,2,FALSE)</f>
        <v>#N/A</v>
      </c>
      <c r="AA141" s="508" t="e">
        <f>(VLOOKUP($D141,Lookup!$C$4:$D$36,2,FALSE)/Lookup!$C$2)*VLOOKUP($C141,Model!$A$2:$E$22,5,FALSE)*VLOOKUP($C141,Model!$A$2:$G$22,7,FALSE)</f>
        <v>#N/A</v>
      </c>
      <c r="AB141" s="508" t="e">
        <f>(VLOOKUP($E141,Lookup!$F$4:$G$8,2,FALSE)/Lookup!$F$2)*VLOOKUP($C141,Model!$A$2:$E$22,5,FALSE)*VLOOKUP($C141,Model!$A$2:$H$22,8,FALSE)</f>
        <v>#N/A</v>
      </c>
      <c r="AC141" s="508" t="e">
        <f>(VLOOKUP($F141,Lookup!$H$4:$I$26,2,FALSE)/Lookup!$H$2)*VLOOKUP($C141,Model!$A$2:$E$22,5,FALSE)*VLOOKUP($C141,Model!$A$2:$I$22,9,FALSE)</f>
        <v>#N/A</v>
      </c>
      <c r="AD141" s="508" t="e">
        <f>(VLOOKUP($G141,Lookup!$J$4:$K$34,2,FALSE)/Lookup!$J$2)*VLOOKUP($C141,Model!$A$2:$E$22,5,FALSE)*VLOOKUP($C141,Model!$A$2:$J$22,10,FALSE)</f>
        <v>#N/A</v>
      </c>
      <c r="AE141" s="508" t="e">
        <f>(VLOOKUP($H141,Lookup!$L$4:$M$15,2,FALSE)/Lookup!$L$2)*VLOOKUP($C141,Model!$A$2:$E$22,5,FALSE)*VLOOKUP($C141,Model!$A$2:$K$22,11,FALSE)</f>
        <v>#N/A</v>
      </c>
      <c r="AF141" s="508" t="e">
        <f>_xlfn.SWITCH(VLOOKUP($C141,Model!$A$2:$F$22,6,FALSE),8,(VLOOKUP($I141,Lookup!$N$17:$O$24,2,FALSE)/Lookup!$L$2)*VLOOKUP($C141,Model!$A$2:$E$22,5,FALSE)*VLOOKUP($C141,Model!$A$2:$K$22,11,FALSE),(VLOOKUP($I141,Lookup!$N$4:$O$15,2,FALSE)/Lookup!$L$2)*VLOOKUP($C141,Model!$A$2:$E$22,5,FALSE)*VLOOKUP($C141,Model!$A$2:$K$22,11,FALSE))</f>
        <v>#NAME?</v>
      </c>
      <c r="AG141" s="508" t="e">
        <f>(VLOOKUP($J141,Lookup!$P$4:$Q$15,2,FALSE)/Lookup!$P$2)*VLOOKUP($C141,Model!$A$2:$E$22,5,FALSE)*VLOOKUP($C141,Model!$A$2:$L$22,12,FALSE)</f>
        <v>#N/A</v>
      </c>
      <c r="AH141" s="508" t="e">
        <f>_xlfn.SWITCH(VLOOKUP($C141,Model!$A$2:$F$22,6,FALSE),8,(VLOOKUP($K141,Lookup!$R$15:$S$23,2,FALSE)/Lookup!$R$2)*VLOOKUP($C141,Model!$A$2:$E$22,5,FALSE)*VLOOKUP($C141,Model!$A$2:$M$22,13,FALSE),(VLOOKUP($K141,Lookup!$R$4:$S$12,2,FALSE)/Lookup!$R$2)*VLOOKUP($C141,Model!$A$2:$E$22,5,FALSE)*VLOOKUP($C141,Model!$A$2:$M$22,13,FALSE))</f>
        <v>#NAME?</v>
      </c>
      <c r="AI141" s="508" t="e">
        <f>(VLOOKUP($L141,Lookup!$V$4:$W$12,2,FALSE)/Lookup!$V$2)*VLOOKUP($C141,Model!$A$2:$E$22,5,FALSE)*VLOOKUP($C141,Model!$A$2:$N$22,14,FALSE)</f>
        <v>#N/A</v>
      </c>
      <c r="AJ141" s="508" t="e">
        <f>(VLOOKUP($M141,Lookup!$X$4:$Y$10,2,FALSE)/Lookup!$X$2)*VLOOKUP($C141,Model!$A$2:$E$22,5,FALSE)*VLOOKUP($C141,Model!$A$2:$O$22,15,FALSE)</f>
        <v>#N/A</v>
      </c>
      <c r="AK141" s="508" t="e">
        <f>(VLOOKUP($N141,Lookup!$Z$4:$AA$13,2,FALSE)/Lookup!$Z$2)*VLOOKUP($C141,Model!$A$2:$E$22,5,FALSE)*VLOOKUP($C141,Model!$A$2:$P$22,16,FALSE)</f>
        <v>#N/A</v>
      </c>
      <c r="AL141" s="508" t="e">
        <f>(VLOOKUP($O141,Lookup!$AB$4:$AC$13,2,FALSE)/Lookup!$AB$2)*VLOOKUP($C141,Model!$A$2:$E$22,5,FALSE)*VLOOKUP($C141,Model!$A$2:$Q$22,17,FALSE)</f>
        <v>#N/A</v>
      </c>
      <c r="AM141" s="508" t="e">
        <f>(VLOOKUP($P141,Lookup!$T$4:$U$8,2,FALSE)/Lookup!$T$2)*VLOOKUP($C141,Model!$A$2:$E$22,5,FALSE)*VLOOKUP($C141,Model!$A$2:$R$22,18,FALSE)</f>
        <v>#N/A</v>
      </c>
      <c r="AN141" s="508" t="e">
        <f>(VLOOKUP($Q141,Lookup!$AD$4:$AE$13,2,FALSE)/Lookup!$AD$2)*VLOOKUP($C141,Model!$A$2:$E$22,5,FALSE)*VLOOKUP($C141,Model!$A$2:$S$22,19,FALSE)</f>
        <v>#N/A</v>
      </c>
      <c r="AO141" s="508" t="e">
        <f>(VLOOKUP($R141,Lookup!$AF$4:$AG$8,2,FALSE)/Lookup!$AF$2)*VLOOKUP($C141,Model!$A$2:$E$22,5,FALSE)*VLOOKUP($C141,Model!$A$2:$T$22,20,FALSE)</f>
        <v>#N/A</v>
      </c>
      <c r="AP141" s="508" t="e">
        <f>(VLOOKUP($S141,Lookup!$AH$4:$AI$9,2,FALSE)/Lookup!$AH$2)*VLOOKUP($C141,Model!$A$2:$E$22,5,FALSE)*VLOOKUP($C141,Model!$A$2:$U$22,21,FALSE)</f>
        <v>#N/A</v>
      </c>
      <c r="AQ141" s="508" t="e">
        <f>(VLOOKUP($T141,Lookup!$AJ$4:$AK$12,2,FALSE)/Lookup!$AJ$2)*VLOOKUP($C141,Model!$A$2:$E$22,5,FALSE)*VLOOKUP($C141,Model!$A$2:$V$22,22,FALSE)</f>
        <v>#N/A</v>
      </c>
    </row>
    <row r="142">
      <c r="A142" s="74"/>
      <c r="B142" s="74"/>
      <c r="C142" s="74"/>
      <c r="D142" s="74"/>
      <c r="E142" s="74"/>
      <c r="F142" s="74"/>
      <c r="G142" s="74"/>
      <c r="H142" s="74"/>
      <c r="I142" s="75"/>
      <c r="J142" s="74"/>
      <c r="K142" s="74"/>
      <c r="L142" s="74"/>
      <c r="M142" s="74"/>
      <c r="N142" s="74"/>
      <c r="O142" s="77"/>
      <c r="P142" s="74"/>
      <c r="Q142" s="74"/>
      <c r="R142" s="74"/>
      <c r="S142" s="74"/>
      <c r="T142" s="74"/>
      <c r="U142" s="508">
        <f t="shared" si="6"/>
        <v>0</v>
      </c>
      <c r="V142" s="513">
        <f t="shared" si="5"/>
        <v>0</v>
      </c>
      <c r="W142" s="511"/>
      <c r="X142" s="511"/>
      <c r="Y142" s="511"/>
      <c r="Z142" s="507" t="e">
        <f>VLOOKUP($C142,Model!$A$2:$D$22,2,FALSE)</f>
        <v>#N/A</v>
      </c>
      <c r="AA142" s="508" t="e">
        <f>(VLOOKUP($D142,Lookup!$C$4:$D$36,2,FALSE)/Lookup!$C$2)*VLOOKUP($C142,Model!$A$2:$E$22,5,FALSE)*VLOOKUP($C142,Model!$A$2:$G$22,7,FALSE)</f>
        <v>#N/A</v>
      </c>
      <c r="AB142" s="508" t="e">
        <f>(VLOOKUP($E142,Lookup!$F$4:$G$8,2,FALSE)/Lookup!$F$2)*VLOOKUP($C142,Model!$A$2:$E$22,5,FALSE)*VLOOKUP($C142,Model!$A$2:$H$22,8,FALSE)</f>
        <v>#N/A</v>
      </c>
      <c r="AC142" s="508" t="e">
        <f>(VLOOKUP($F142,Lookup!$H$4:$I$26,2,FALSE)/Lookup!$H$2)*VLOOKUP($C142,Model!$A$2:$E$22,5,FALSE)*VLOOKUP($C142,Model!$A$2:$I$22,9,FALSE)</f>
        <v>#N/A</v>
      </c>
      <c r="AD142" s="508" t="e">
        <f>(VLOOKUP($G142,Lookup!$J$4:$K$34,2,FALSE)/Lookup!$J$2)*VLOOKUP($C142,Model!$A$2:$E$22,5,FALSE)*VLOOKUP($C142,Model!$A$2:$J$22,10,FALSE)</f>
        <v>#N/A</v>
      </c>
      <c r="AE142" s="508" t="e">
        <f>(VLOOKUP($H142,Lookup!$L$4:$M$15,2,FALSE)/Lookup!$L$2)*VLOOKUP($C142,Model!$A$2:$E$22,5,FALSE)*VLOOKUP($C142,Model!$A$2:$K$22,11,FALSE)</f>
        <v>#N/A</v>
      </c>
      <c r="AF142" s="508" t="e">
        <f>_xlfn.SWITCH(VLOOKUP($C142,Model!$A$2:$F$22,6,FALSE),8,(VLOOKUP($I142,Lookup!$N$17:$O$24,2,FALSE)/Lookup!$L$2)*VLOOKUP($C142,Model!$A$2:$E$22,5,FALSE)*VLOOKUP($C142,Model!$A$2:$K$22,11,FALSE),(VLOOKUP($I142,Lookup!$N$4:$O$15,2,FALSE)/Lookup!$L$2)*VLOOKUP($C142,Model!$A$2:$E$22,5,FALSE)*VLOOKUP($C142,Model!$A$2:$K$22,11,FALSE))</f>
        <v>#NAME?</v>
      </c>
      <c r="AG142" s="508" t="e">
        <f>(VLOOKUP($J142,Lookup!$P$4:$Q$15,2,FALSE)/Lookup!$P$2)*VLOOKUP($C142,Model!$A$2:$E$22,5,FALSE)*VLOOKUP($C142,Model!$A$2:$L$22,12,FALSE)</f>
        <v>#N/A</v>
      </c>
      <c r="AH142" s="508" t="e">
        <f>_xlfn.SWITCH(VLOOKUP($C142,Model!$A$2:$F$22,6,FALSE),8,(VLOOKUP($K142,Lookup!$R$15:$S$23,2,FALSE)/Lookup!$R$2)*VLOOKUP($C142,Model!$A$2:$E$22,5,FALSE)*VLOOKUP($C142,Model!$A$2:$M$22,13,FALSE),(VLOOKUP($K142,Lookup!$R$4:$S$12,2,FALSE)/Lookup!$R$2)*VLOOKUP($C142,Model!$A$2:$E$22,5,FALSE)*VLOOKUP($C142,Model!$A$2:$M$22,13,FALSE))</f>
        <v>#NAME?</v>
      </c>
      <c r="AI142" s="508" t="e">
        <f>(VLOOKUP($L142,Lookup!$V$4:$W$12,2,FALSE)/Lookup!$V$2)*VLOOKUP($C142,Model!$A$2:$E$22,5,FALSE)*VLOOKUP($C142,Model!$A$2:$N$22,14,FALSE)</f>
        <v>#N/A</v>
      </c>
      <c r="AJ142" s="508" t="e">
        <f>(VLOOKUP($M142,Lookup!$X$4:$Y$10,2,FALSE)/Lookup!$X$2)*VLOOKUP($C142,Model!$A$2:$E$22,5,FALSE)*VLOOKUP($C142,Model!$A$2:$O$22,15,FALSE)</f>
        <v>#N/A</v>
      </c>
      <c r="AK142" s="508" t="e">
        <f>(VLOOKUP($N142,Lookup!$Z$4:$AA$13,2,FALSE)/Lookup!$Z$2)*VLOOKUP($C142,Model!$A$2:$E$22,5,FALSE)*VLOOKUP($C142,Model!$A$2:$P$22,16,FALSE)</f>
        <v>#N/A</v>
      </c>
      <c r="AL142" s="508" t="e">
        <f>(VLOOKUP($O142,Lookup!$AB$4:$AC$13,2,FALSE)/Lookup!$AB$2)*VLOOKUP($C142,Model!$A$2:$E$22,5,FALSE)*VLOOKUP($C142,Model!$A$2:$Q$22,17,FALSE)</f>
        <v>#N/A</v>
      </c>
      <c r="AM142" s="508" t="e">
        <f>(VLOOKUP($P142,Lookup!$T$4:$U$8,2,FALSE)/Lookup!$T$2)*VLOOKUP($C142,Model!$A$2:$E$22,5,FALSE)*VLOOKUP($C142,Model!$A$2:$R$22,18,FALSE)</f>
        <v>#N/A</v>
      </c>
      <c r="AN142" s="508" t="e">
        <f>(VLOOKUP($Q142,Lookup!$AD$4:$AE$13,2,FALSE)/Lookup!$AD$2)*VLOOKUP($C142,Model!$A$2:$E$22,5,FALSE)*VLOOKUP($C142,Model!$A$2:$S$22,19,FALSE)</f>
        <v>#N/A</v>
      </c>
      <c r="AO142" s="508" t="e">
        <f>(VLOOKUP($R142,Lookup!$AF$4:$AG$8,2,FALSE)/Lookup!$AF$2)*VLOOKUP($C142,Model!$A$2:$E$22,5,FALSE)*VLOOKUP($C142,Model!$A$2:$T$22,20,FALSE)</f>
        <v>#N/A</v>
      </c>
      <c r="AP142" s="508" t="e">
        <f>(VLOOKUP($S142,Lookup!$AH$4:$AI$9,2,FALSE)/Lookup!$AH$2)*VLOOKUP($C142,Model!$A$2:$E$22,5,FALSE)*VLOOKUP($C142,Model!$A$2:$U$22,21,FALSE)</f>
        <v>#N/A</v>
      </c>
      <c r="AQ142" s="508" t="e">
        <f>(VLOOKUP($T142,Lookup!$AJ$4:$AK$12,2,FALSE)/Lookup!$AJ$2)*VLOOKUP($C142,Model!$A$2:$E$22,5,FALSE)*VLOOKUP($C142,Model!$A$2:$V$22,22,FALSE)</f>
        <v>#N/A</v>
      </c>
    </row>
    <row r="143">
      <c r="A143" s="74"/>
      <c r="B143" s="74"/>
      <c r="C143" s="74"/>
      <c r="D143" s="74"/>
      <c r="E143" s="74"/>
      <c r="F143" s="74"/>
      <c r="G143" s="74"/>
      <c r="H143" s="74"/>
      <c r="I143" s="75"/>
      <c r="J143" s="74"/>
      <c r="K143" s="74"/>
      <c r="L143" s="74"/>
      <c r="M143" s="74"/>
      <c r="N143" s="74"/>
      <c r="O143" s="77"/>
      <c r="P143" s="74"/>
      <c r="Q143" s="74"/>
      <c r="R143" s="74"/>
      <c r="S143" s="74"/>
      <c r="T143" s="74"/>
      <c r="U143" s="508">
        <f t="shared" si="6"/>
        <v>0</v>
      </c>
      <c r="V143" s="513">
        <f t="shared" si="5"/>
        <v>0</v>
      </c>
      <c r="W143" s="511"/>
      <c r="X143" s="511"/>
      <c r="Y143" s="511"/>
      <c r="Z143" s="507" t="e">
        <f>VLOOKUP($C143,Model!$A$2:$D$22,2,FALSE)</f>
        <v>#N/A</v>
      </c>
      <c r="AA143" s="508" t="e">
        <f>(VLOOKUP($D143,Lookup!$C$4:$D$36,2,FALSE)/Lookup!$C$2)*VLOOKUP($C143,Model!$A$2:$E$22,5,FALSE)*VLOOKUP($C143,Model!$A$2:$G$22,7,FALSE)</f>
        <v>#N/A</v>
      </c>
      <c r="AB143" s="508" t="e">
        <f>(VLOOKUP($E143,Lookup!$F$4:$G$8,2,FALSE)/Lookup!$F$2)*VLOOKUP($C143,Model!$A$2:$E$22,5,FALSE)*VLOOKUP($C143,Model!$A$2:$H$22,8,FALSE)</f>
        <v>#N/A</v>
      </c>
      <c r="AC143" s="508" t="e">
        <f>(VLOOKUP($F143,Lookup!$H$4:$I$26,2,FALSE)/Lookup!$H$2)*VLOOKUP($C143,Model!$A$2:$E$22,5,FALSE)*VLOOKUP($C143,Model!$A$2:$I$22,9,FALSE)</f>
        <v>#N/A</v>
      </c>
      <c r="AD143" s="508" t="e">
        <f>(VLOOKUP($G143,Lookup!$J$4:$K$34,2,FALSE)/Lookup!$J$2)*VLOOKUP($C143,Model!$A$2:$E$22,5,FALSE)*VLOOKUP($C143,Model!$A$2:$J$22,10,FALSE)</f>
        <v>#N/A</v>
      </c>
      <c r="AE143" s="508" t="e">
        <f>(VLOOKUP($H143,Lookup!$L$4:$M$15,2,FALSE)/Lookup!$L$2)*VLOOKUP($C143,Model!$A$2:$E$22,5,FALSE)*VLOOKUP($C143,Model!$A$2:$K$22,11,FALSE)</f>
        <v>#N/A</v>
      </c>
      <c r="AF143" s="508" t="e">
        <f>_xlfn.SWITCH(VLOOKUP($C143,Model!$A$2:$F$22,6,FALSE),8,(VLOOKUP($I143,Lookup!$N$17:$O$24,2,FALSE)/Lookup!$L$2)*VLOOKUP($C143,Model!$A$2:$E$22,5,FALSE)*VLOOKUP($C143,Model!$A$2:$K$22,11,FALSE),(VLOOKUP($I143,Lookup!$N$4:$O$15,2,FALSE)/Lookup!$L$2)*VLOOKUP($C143,Model!$A$2:$E$22,5,FALSE)*VLOOKUP($C143,Model!$A$2:$K$22,11,FALSE))</f>
        <v>#NAME?</v>
      </c>
      <c r="AG143" s="508" t="e">
        <f>(VLOOKUP($J143,Lookup!$P$4:$Q$15,2,FALSE)/Lookup!$P$2)*VLOOKUP($C143,Model!$A$2:$E$22,5,FALSE)*VLOOKUP($C143,Model!$A$2:$L$22,12,FALSE)</f>
        <v>#N/A</v>
      </c>
      <c r="AH143" s="508" t="e">
        <f>_xlfn.SWITCH(VLOOKUP($C143,Model!$A$2:$F$22,6,FALSE),8,(VLOOKUP($K143,Lookup!$R$15:$S$23,2,FALSE)/Lookup!$R$2)*VLOOKUP($C143,Model!$A$2:$E$22,5,FALSE)*VLOOKUP($C143,Model!$A$2:$M$22,13,FALSE),(VLOOKUP($K143,Lookup!$R$4:$S$12,2,FALSE)/Lookup!$R$2)*VLOOKUP($C143,Model!$A$2:$E$22,5,FALSE)*VLOOKUP($C143,Model!$A$2:$M$22,13,FALSE))</f>
        <v>#NAME?</v>
      </c>
      <c r="AI143" s="508" t="e">
        <f>(VLOOKUP($L143,Lookup!$V$4:$W$12,2,FALSE)/Lookup!$V$2)*VLOOKUP($C143,Model!$A$2:$E$22,5,FALSE)*VLOOKUP($C143,Model!$A$2:$N$22,14,FALSE)</f>
        <v>#N/A</v>
      </c>
      <c r="AJ143" s="508" t="e">
        <f>(VLOOKUP($M143,Lookup!$X$4:$Y$10,2,FALSE)/Lookup!$X$2)*VLOOKUP($C143,Model!$A$2:$E$22,5,FALSE)*VLOOKUP($C143,Model!$A$2:$O$22,15,FALSE)</f>
        <v>#N/A</v>
      </c>
      <c r="AK143" s="508" t="e">
        <f>(VLOOKUP($N143,Lookup!$Z$4:$AA$13,2,FALSE)/Lookup!$Z$2)*VLOOKUP($C143,Model!$A$2:$E$22,5,FALSE)*VLOOKUP($C143,Model!$A$2:$P$22,16,FALSE)</f>
        <v>#N/A</v>
      </c>
      <c r="AL143" s="508" t="e">
        <f>(VLOOKUP($O143,Lookup!$AB$4:$AC$13,2,FALSE)/Lookup!$AB$2)*VLOOKUP($C143,Model!$A$2:$E$22,5,FALSE)*VLOOKUP($C143,Model!$A$2:$Q$22,17,FALSE)</f>
        <v>#N/A</v>
      </c>
      <c r="AM143" s="508" t="e">
        <f>(VLOOKUP($P143,Lookup!$T$4:$U$8,2,FALSE)/Lookup!$T$2)*VLOOKUP($C143,Model!$A$2:$E$22,5,FALSE)*VLOOKUP($C143,Model!$A$2:$R$22,18,FALSE)</f>
        <v>#N/A</v>
      </c>
      <c r="AN143" s="508" t="e">
        <f>(VLOOKUP($Q143,Lookup!$AD$4:$AE$13,2,FALSE)/Lookup!$AD$2)*VLOOKUP($C143,Model!$A$2:$E$22,5,FALSE)*VLOOKUP($C143,Model!$A$2:$S$22,19,FALSE)</f>
        <v>#N/A</v>
      </c>
      <c r="AO143" s="508" t="e">
        <f>(VLOOKUP($R143,Lookup!$AF$4:$AG$8,2,FALSE)/Lookup!$AF$2)*VLOOKUP($C143,Model!$A$2:$E$22,5,FALSE)*VLOOKUP($C143,Model!$A$2:$T$22,20,FALSE)</f>
        <v>#N/A</v>
      </c>
      <c r="AP143" s="508" t="e">
        <f>(VLOOKUP($S143,Lookup!$AH$4:$AI$9,2,FALSE)/Lookup!$AH$2)*VLOOKUP($C143,Model!$A$2:$E$22,5,FALSE)*VLOOKUP($C143,Model!$A$2:$U$22,21,FALSE)</f>
        <v>#N/A</v>
      </c>
      <c r="AQ143" s="508" t="e">
        <f>(VLOOKUP($T143,Lookup!$AJ$4:$AK$12,2,FALSE)/Lookup!$AJ$2)*VLOOKUP($C143,Model!$A$2:$E$22,5,FALSE)*VLOOKUP($C143,Model!$A$2:$V$22,22,FALSE)</f>
        <v>#N/A</v>
      </c>
    </row>
    <row r="144">
      <c r="A144" s="74"/>
      <c r="B144" s="74"/>
      <c r="C144" s="74"/>
      <c r="D144" s="74"/>
      <c r="E144" s="74"/>
      <c r="F144" s="74"/>
      <c r="G144" s="74"/>
      <c r="H144" s="74"/>
      <c r="I144" s="75"/>
      <c r="J144" s="74"/>
      <c r="K144" s="74"/>
      <c r="L144" s="74"/>
      <c r="M144" s="74"/>
      <c r="N144" s="74"/>
      <c r="O144" s="77"/>
      <c r="P144" s="74"/>
      <c r="Q144" s="74"/>
      <c r="R144" s="74"/>
      <c r="S144" s="74"/>
      <c r="T144" s="74"/>
      <c r="U144" s="508">
        <f t="shared" si="6"/>
        <v>0</v>
      </c>
      <c r="V144" s="513">
        <f t="shared" si="5"/>
        <v>0</v>
      </c>
      <c r="W144" s="511"/>
      <c r="X144" s="511"/>
      <c r="Y144" s="511"/>
      <c r="Z144" s="507" t="e">
        <f>VLOOKUP($C144,Model!$A$2:$D$22,2,FALSE)</f>
        <v>#N/A</v>
      </c>
      <c r="AA144" s="508" t="e">
        <f>(VLOOKUP($D144,Lookup!$C$4:$D$36,2,FALSE)/Lookup!$C$2)*VLOOKUP($C144,Model!$A$2:$E$22,5,FALSE)*VLOOKUP($C144,Model!$A$2:$G$22,7,FALSE)</f>
        <v>#N/A</v>
      </c>
      <c r="AB144" s="508" t="e">
        <f>(VLOOKUP($E144,Lookup!$F$4:$G$8,2,FALSE)/Lookup!$F$2)*VLOOKUP($C144,Model!$A$2:$E$22,5,FALSE)*VLOOKUP($C144,Model!$A$2:$H$22,8,FALSE)</f>
        <v>#N/A</v>
      </c>
      <c r="AC144" s="508" t="e">
        <f>(VLOOKUP($F144,Lookup!$H$4:$I$26,2,FALSE)/Lookup!$H$2)*VLOOKUP($C144,Model!$A$2:$E$22,5,FALSE)*VLOOKUP($C144,Model!$A$2:$I$22,9,FALSE)</f>
        <v>#N/A</v>
      </c>
      <c r="AD144" s="508" t="e">
        <f>(VLOOKUP($G144,Lookup!$J$4:$K$34,2,FALSE)/Lookup!$J$2)*VLOOKUP($C144,Model!$A$2:$E$22,5,FALSE)*VLOOKUP($C144,Model!$A$2:$J$22,10,FALSE)</f>
        <v>#N/A</v>
      </c>
      <c r="AE144" s="508" t="e">
        <f>(VLOOKUP($H144,Lookup!$L$4:$M$15,2,FALSE)/Lookup!$L$2)*VLOOKUP($C144,Model!$A$2:$E$22,5,FALSE)*VLOOKUP($C144,Model!$A$2:$K$22,11,FALSE)</f>
        <v>#N/A</v>
      </c>
      <c r="AF144" s="508" t="e">
        <f>_xlfn.SWITCH(VLOOKUP($C144,Model!$A$2:$F$22,6,FALSE),8,(VLOOKUP($I144,Lookup!$N$17:$O$24,2,FALSE)/Lookup!$L$2)*VLOOKUP($C144,Model!$A$2:$E$22,5,FALSE)*VLOOKUP($C144,Model!$A$2:$K$22,11,FALSE),(VLOOKUP($I144,Lookup!$N$4:$O$15,2,FALSE)/Lookup!$L$2)*VLOOKUP($C144,Model!$A$2:$E$22,5,FALSE)*VLOOKUP($C144,Model!$A$2:$K$22,11,FALSE))</f>
        <v>#NAME?</v>
      </c>
      <c r="AG144" s="508" t="e">
        <f>(VLOOKUP($J144,Lookup!$P$4:$Q$15,2,FALSE)/Lookup!$P$2)*VLOOKUP($C144,Model!$A$2:$E$22,5,FALSE)*VLOOKUP($C144,Model!$A$2:$L$22,12,FALSE)</f>
        <v>#N/A</v>
      </c>
      <c r="AH144" s="508" t="e">
        <f>_xlfn.SWITCH(VLOOKUP($C144,Model!$A$2:$F$22,6,FALSE),8,(VLOOKUP($K144,Lookup!$R$15:$S$23,2,FALSE)/Lookup!$R$2)*VLOOKUP($C144,Model!$A$2:$E$22,5,FALSE)*VLOOKUP($C144,Model!$A$2:$M$22,13,FALSE),(VLOOKUP($K144,Lookup!$R$4:$S$12,2,FALSE)/Lookup!$R$2)*VLOOKUP($C144,Model!$A$2:$E$22,5,FALSE)*VLOOKUP($C144,Model!$A$2:$M$22,13,FALSE))</f>
        <v>#NAME?</v>
      </c>
      <c r="AI144" s="508" t="e">
        <f>(VLOOKUP($L144,Lookup!$V$4:$W$12,2,FALSE)/Lookup!$V$2)*VLOOKUP($C144,Model!$A$2:$E$22,5,FALSE)*VLOOKUP($C144,Model!$A$2:$N$22,14,FALSE)</f>
        <v>#N/A</v>
      </c>
      <c r="AJ144" s="508" t="e">
        <f>(VLOOKUP($M144,Lookup!$X$4:$Y$10,2,FALSE)/Lookup!$X$2)*VLOOKUP($C144,Model!$A$2:$E$22,5,FALSE)*VLOOKUP($C144,Model!$A$2:$O$22,15,FALSE)</f>
        <v>#N/A</v>
      </c>
      <c r="AK144" s="508" t="e">
        <f>(VLOOKUP($N144,Lookup!$Z$4:$AA$13,2,FALSE)/Lookup!$Z$2)*VLOOKUP($C144,Model!$A$2:$E$22,5,FALSE)*VLOOKUP($C144,Model!$A$2:$P$22,16,FALSE)</f>
        <v>#N/A</v>
      </c>
      <c r="AL144" s="508" t="e">
        <f>(VLOOKUP($O144,Lookup!$AB$4:$AC$13,2,FALSE)/Lookup!$AB$2)*VLOOKUP($C144,Model!$A$2:$E$22,5,FALSE)*VLOOKUP($C144,Model!$A$2:$Q$22,17,FALSE)</f>
        <v>#N/A</v>
      </c>
      <c r="AM144" s="508" t="e">
        <f>(VLOOKUP($P144,Lookup!$T$4:$U$8,2,FALSE)/Lookup!$T$2)*VLOOKUP($C144,Model!$A$2:$E$22,5,FALSE)*VLOOKUP($C144,Model!$A$2:$R$22,18,FALSE)</f>
        <v>#N/A</v>
      </c>
      <c r="AN144" s="508" t="e">
        <f>(VLOOKUP($Q144,Lookup!$AD$4:$AE$13,2,FALSE)/Lookup!$AD$2)*VLOOKUP($C144,Model!$A$2:$E$22,5,FALSE)*VLOOKUP($C144,Model!$A$2:$S$22,19,FALSE)</f>
        <v>#N/A</v>
      </c>
      <c r="AO144" s="508" t="e">
        <f>(VLOOKUP($R144,Lookup!$AF$4:$AG$8,2,FALSE)/Lookup!$AF$2)*VLOOKUP($C144,Model!$A$2:$E$22,5,FALSE)*VLOOKUP($C144,Model!$A$2:$T$22,20,FALSE)</f>
        <v>#N/A</v>
      </c>
      <c r="AP144" s="508" t="e">
        <f>(VLOOKUP($S144,Lookup!$AH$4:$AI$9,2,FALSE)/Lookup!$AH$2)*VLOOKUP($C144,Model!$A$2:$E$22,5,FALSE)*VLOOKUP($C144,Model!$A$2:$U$22,21,FALSE)</f>
        <v>#N/A</v>
      </c>
      <c r="AQ144" s="508" t="e">
        <f>(VLOOKUP($T144,Lookup!$AJ$4:$AK$12,2,FALSE)/Lookup!$AJ$2)*VLOOKUP($C144,Model!$A$2:$E$22,5,FALSE)*VLOOKUP($C144,Model!$A$2:$V$22,22,FALSE)</f>
        <v>#N/A</v>
      </c>
    </row>
    <row r="145">
      <c r="A145" s="74"/>
      <c r="B145" s="74"/>
      <c r="C145" s="74"/>
      <c r="D145" s="74"/>
      <c r="E145" s="74"/>
      <c r="F145" s="74"/>
      <c r="G145" s="74"/>
      <c r="H145" s="74"/>
      <c r="I145" s="75"/>
      <c r="J145" s="74"/>
      <c r="K145" s="74"/>
      <c r="L145" s="74"/>
      <c r="M145" s="74"/>
      <c r="N145" s="74"/>
      <c r="O145" s="77"/>
      <c r="P145" s="74"/>
      <c r="Q145" s="74"/>
      <c r="R145" s="74"/>
      <c r="S145" s="74"/>
      <c r="T145" s="74"/>
      <c r="U145" s="508">
        <f t="shared" si="6"/>
        <v>0</v>
      </c>
      <c r="V145" s="513">
        <f t="shared" si="5"/>
        <v>0</v>
      </c>
      <c r="W145" s="511"/>
      <c r="X145" s="511"/>
      <c r="Y145" s="511"/>
      <c r="Z145" s="507" t="e">
        <f>VLOOKUP($C145,Model!$A$2:$D$22,2,FALSE)</f>
        <v>#N/A</v>
      </c>
      <c r="AA145" s="508" t="e">
        <f>(VLOOKUP($D145,Lookup!$C$4:$D$36,2,FALSE)/Lookup!$C$2)*VLOOKUP($C145,Model!$A$2:$E$22,5,FALSE)*VLOOKUP($C145,Model!$A$2:$G$22,7,FALSE)</f>
        <v>#N/A</v>
      </c>
      <c r="AB145" s="508" t="e">
        <f>(VLOOKUP($E145,Lookup!$F$4:$G$8,2,FALSE)/Lookup!$F$2)*VLOOKUP($C145,Model!$A$2:$E$22,5,FALSE)*VLOOKUP($C145,Model!$A$2:$H$22,8,FALSE)</f>
        <v>#N/A</v>
      </c>
      <c r="AC145" s="508" t="e">
        <f>(VLOOKUP($F145,Lookup!$H$4:$I$26,2,FALSE)/Lookup!$H$2)*VLOOKUP($C145,Model!$A$2:$E$22,5,FALSE)*VLOOKUP($C145,Model!$A$2:$I$22,9,FALSE)</f>
        <v>#N/A</v>
      </c>
      <c r="AD145" s="508" t="e">
        <f>(VLOOKUP($G145,Lookup!$J$4:$K$34,2,FALSE)/Lookup!$J$2)*VLOOKUP($C145,Model!$A$2:$E$22,5,FALSE)*VLOOKUP($C145,Model!$A$2:$J$22,10,FALSE)</f>
        <v>#N/A</v>
      </c>
      <c r="AE145" s="508" t="e">
        <f>(VLOOKUP($H145,Lookup!$L$4:$M$15,2,FALSE)/Lookup!$L$2)*VLOOKUP($C145,Model!$A$2:$E$22,5,FALSE)*VLOOKUP($C145,Model!$A$2:$K$22,11,FALSE)</f>
        <v>#N/A</v>
      </c>
      <c r="AF145" s="508" t="e">
        <f>_xlfn.SWITCH(VLOOKUP($C145,Model!$A$2:$F$22,6,FALSE),8,(VLOOKUP($I145,Lookup!$N$17:$O$24,2,FALSE)/Lookup!$L$2)*VLOOKUP($C145,Model!$A$2:$E$22,5,FALSE)*VLOOKUP($C145,Model!$A$2:$K$22,11,FALSE),(VLOOKUP($I145,Lookup!$N$4:$O$15,2,FALSE)/Lookup!$L$2)*VLOOKUP($C145,Model!$A$2:$E$22,5,FALSE)*VLOOKUP($C145,Model!$A$2:$K$22,11,FALSE))</f>
        <v>#NAME?</v>
      </c>
      <c r="AG145" s="508" t="e">
        <f>(VLOOKUP($J145,Lookup!$P$4:$Q$15,2,FALSE)/Lookup!$P$2)*VLOOKUP($C145,Model!$A$2:$E$22,5,FALSE)*VLOOKUP($C145,Model!$A$2:$L$22,12,FALSE)</f>
        <v>#N/A</v>
      </c>
      <c r="AH145" s="508" t="e">
        <f>_xlfn.SWITCH(VLOOKUP($C145,Model!$A$2:$F$22,6,FALSE),8,(VLOOKUP($K145,Lookup!$R$15:$S$23,2,FALSE)/Lookup!$R$2)*VLOOKUP($C145,Model!$A$2:$E$22,5,FALSE)*VLOOKUP($C145,Model!$A$2:$M$22,13,FALSE),(VLOOKUP($K145,Lookup!$R$4:$S$12,2,FALSE)/Lookup!$R$2)*VLOOKUP($C145,Model!$A$2:$E$22,5,FALSE)*VLOOKUP($C145,Model!$A$2:$M$22,13,FALSE))</f>
        <v>#NAME?</v>
      </c>
      <c r="AI145" s="508" t="e">
        <f>(VLOOKUP($L145,Lookup!$V$4:$W$12,2,FALSE)/Lookup!$V$2)*VLOOKUP($C145,Model!$A$2:$E$22,5,FALSE)*VLOOKUP($C145,Model!$A$2:$N$22,14,FALSE)</f>
        <v>#N/A</v>
      </c>
      <c r="AJ145" s="508" t="e">
        <f>(VLOOKUP($M145,Lookup!$X$4:$Y$10,2,FALSE)/Lookup!$X$2)*VLOOKUP($C145,Model!$A$2:$E$22,5,FALSE)*VLOOKUP($C145,Model!$A$2:$O$22,15,FALSE)</f>
        <v>#N/A</v>
      </c>
      <c r="AK145" s="508" t="e">
        <f>(VLOOKUP($N145,Lookup!$Z$4:$AA$13,2,FALSE)/Lookup!$Z$2)*VLOOKUP($C145,Model!$A$2:$E$22,5,FALSE)*VLOOKUP($C145,Model!$A$2:$P$22,16,FALSE)</f>
        <v>#N/A</v>
      </c>
      <c r="AL145" s="508" t="e">
        <f>(VLOOKUP($O145,Lookup!$AB$4:$AC$13,2,FALSE)/Lookup!$AB$2)*VLOOKUP($C145,Model!$A$2:$E$22,5,FALSE)*VLOOKUP($C145,Model!$A$2:$Q$22,17,FALSE)</f>
        <v>#N/A</v>
      </c>
      <c r="AM145" s="508" t="e">
        <f>(VLOOKUP($P145,Lookup!$T$4:$U$8,2,FALSE)/Lookup!$T$2)*VLOOKUP($C145,Model!$A$2:$E$22,5,FALSE)*VLOOKUP($C145,Model!$A$2:$R$22,18,FALSE)</f>
        <v>#N/A</v>
      </c>
      <c r="AN145" s="508" t="e">
        <f>(VLOOKUP($Q145,Lookup!$AD$4:$AE$13,2,FALSE)/Lookup!$AD$2)*VLOOKUP($C145,Model!$A$2:$E$22,5,FALSE)*VLOOKUP($C145,Model!$A$2:$S$22,19,FALSE)</f>
        <v>#N/A</v>
      </c>
      <c r="AO145" s="508" t="e">
        <f>(VLOOKUP($R145,Lookup!$AF$4:$AG$8,2,FALSE)/Lookup!$AF$2)*VLOOKUP($C145,Model!$A$2:$E$22,5,FALSE)*VLOOKUP($C145,Model!$A$2:$T$22,20,FALSE)</f>
        <v>#N/A</v>
      </c>
      <c r="AP145" s="508" t="e">
        <f>(VLOOKUP($S145,Lookup!$AH$4:$AI$9,2,FALSE)/Lookup!$AH$2)*VLOOKUP($C145,Model!$A$2:$E$22,5,FALSE)*VLOOKUP($C145,Model!$A$2:$U$22,21,FALSE)</f>
        <v>#N/A</v>
      </c>
      <c r="AQ145" s="508" t="e">
        <f>(VLOOKUP($T145,Lookup!$AJ$4:$AK$12,2,FALSE)/Lookup!$AJ$2)*VLOOKUP($C145,Model!$A$2:$E$22,5,FALSE)*VLOOKUP($C145,Model!$A$2:$V$22,22,FALSE)</f>
        <v>#N/A</v>
      </c>
    </row>
    <row r="146">
      <c r="A146" s="74"/>
      <c r="B146" s="74"/>
      <c r="C146" s="74"/>
      <c r="D146" s="74"/>
      <c r="E146" s="74"/>
      <c r="F146" s="74"/>
      <c r="G146" s="74"/>
      <c r="H146" s="74"/>
      <c r="I146" s="75"/>
      <c r="J146" s="74"/>
      <c r="K146" s="74"/>
      <c r="L146" s="74"/>
      <c r="M146" s="74"/>
      <c r="N146" s="74"/>
      <c r="O146" s="77"/>
      <c r="P146" s="74"/>
      <c r="Q146" s="74"/>
      <c r="R146" s="74"/>
      <c r="S146" s="74"/>
      <c r="T146" s="74"/>
      <c r="U146" s="508">
        <f t="shared" si="6"/>
        <v>0</v>
      </c>
      <c r="V146" s="513">
        <f t="shared" si="5"/>
        <v>0</v>
      </c>
      <c r="W146" s="511"/>
      <c r="X146" s="511"/>
      <c r="Y146" s="511"/>
      <c r="Z146" s="507" t="e">
        <f>VLOOKUP($C146,Model!$A$2:$D$22,2,FALSE)</f>
        <v>#N/A</v>
      </c>
      <c r="AA146" s="508" t="e">
        <f>(VLOOKUP($D146,Lookup!$C$4:$D$36,2,FALSE)/Lookup!$C$2)*VLOOKUP($C146,Model!$A$2:$E$22,5,FALSE)*VLOOKUP($C146,Model!$A$2:$G$22,7,FALSE)</f>
        <v>#N/A</v>
      </c>
      <c r="AB146" s="508" t="e">
        <f>(VLOOKUP($E146,Lookup!$F$4:$G$8,2,FALSE)/Lookup!$F$2)*VLOOKUP($C146,Model!$A$2:$E$22,5,FALSE)*VLOOKUP($C146,Model!$A$2:$H$22,8,FALSE)</f>
        <v>#N/A</v>
      </c>
      <c r="AC146" s="508" t="e">
        <f>(VLOOKUP($F146,Lookup!$H$4:$I$26,2,FALSE)/Lookup!$H$2)*VLOOKUP($C146,Model!$A$2:$E$22,5,FALSE)*VLOOKUP($C146,Model!$A$2:$I$22,9,FALSE)</f>
        <v>#N/A</v>
      </c>
      <c r="AD146" s="508" t="e">
        <f>(VLOOKUP($G146,Lookup!$J$4:$K$34,2,FALSE)/Lookup!$J$2)*VLOOKUP($C146,Model!$A$2:$E$22,5,FALSE)*VLOOKUP($C146,Model!$A$2:$J$22,10,FALSE)</f>
        <v>#N/A</v>
      </c>
      <c r="AE146" s="508" t="e">
        <f>(VLOOKUP($H146,Lookup!$L$4:$M$15,2,FALSE)/Lookup!$L$2)*VLOOKUP($C146,Model!$A$2:$E$22,5,FALSE)*VLOOKUP($C146,Model!$A$2:$K$22,11,FALSE)</f>
        <v>#N/A</v>
      </c>
      <c r="AF146" s="508" t="e">
        <f>_xlfn.SWITCH(VLOOKUP($C146,Model!$A$2:$F$22,6,FALSE),8,(VLOOKUP($I146,Lookup!$N$17:$O$24,2,FALSE)/Lookup!$L$2)*VLOOKUP($C146,Model!$A$2:$E$22,5,FALSE)*VLOOKUP($C146,Model!$A$2:$K$22,11,FALSE),(VLOOKUP($I146,Lookup!$N$4:$O$15,2,FALSE)/Lookup!$L$2)*VLOOKUP($C146,Model!$A$2:$E$22,5,FALSE)*VLOOKUP($C146,Model!$A$2:$K$22,11,FALSE))</f>
        <v>#NAME?</v>
      </c>
      <c r="AG146" s="508" t="e">
        <f>(VLOOKUP($J146,Lookup!$P$4:$Q$15,2,FALSE)/Lookup!$P$2)*VLOOKUP($C146,Model!$A$2:$E$22,5,FALSE)*VLOOKUP($C146,Model!$A$2:$L$22,12,FALSE)</f>
        <v>#N/A</v>
      </c>
      <c r="AH146" s="508" t="e">
        <f>_xlfn.SWITCH(VLOOKUP($C146,Model!$A$2:$F$22,6,FALSE),8,(VLOOKUP($K146,Lookup!$R$15:$S$23,2,FALSE)/Lookup!$R$2)*VLOOKUP($C146,Model!$A$2:$E$22,5,FALSE)*VLOOKUP($C146,Model!$A$2:$M$22,13,FALSE),(VLOOKUP($K146,Lookup!$R$4:$S$12,2,FALSE)/Lookup!$R$2)*VLOOKUP($C146,Model!$A$2:$E$22,5,FALSE)*VLOOKUP($C146,Model!$A$2:$M$22,13,FALSE))</f>
        <v>#NAME?</v>
      </c>
      <c r="AI146" s="508" t="e">
        <f>(VLOOKUP($L146,Lookup!$V$4:$W$12,2,FALSE)/Lookup!$V$2)*VLOOKUP($C146,Model!$A$2:$E$22,5,FALSE)*VLOOKUP($C146,Model!$A$2:$N$22,14,FALSE)</f>
        <v>#N/A</v>
      </c>
      <c r="AJ146" s="508" t="e">
        <f>(VLOOKUP($M146,Lookup!$X$4:$Y$10,2,FALSE)/Lookup!$X$2)*VLOOKUP($C146,Model!$A$2:$E$22,5,FALSE)*VLOOKUP($C146,Model!$A$2:$O$22,15,FALSE)</f>
        <v>#N/A</v>
      </c>
      <c r="AK146" s="508" t="e">
        <f>(VLOOKUP($N146,Lookup!$Z$4:$AA$13,2,FALSE)/Lookup!$Z$2)*VLOOKUP($C146,Model!$A$2:$E$22,5,FALSE)*VLOOKUP($C146,Model!$A$2:$P$22,16,FALSE)</f>
        <v>#N/A</v>
      </c>
      <c r="AL146" s="508" t="e">
        <f>(VLOOKUP($O146,Lookup!$AB$4:$AC$13,2,FALSE)/Lookup!$AB$2)*VLOOKUP($C146,Model!$A$2:$E$22,5,FALSE)*VLOOKUP($C146,Model!$A$2:$Q$22,17,FALSE)</f>
        <v>#N/A</v>
      </c>
      <c r="AM146" s="508" t="e">
        <f>(VLOOKUP($P146,Lookup!$T$4:$U$8,2,FALSE)/Lookup!$T$2)*VLOOKUP($C146,Model!$A$2:$E$22,5,FALSE)*VLOOKUP($C146,Model!$A$2:$R$22,18,FALSE)</f>
        <v>#N/A</v>
      </c>
      <c r="AN146" s="508" t="e">
        <f>(VLOOKUP($Q146,Lookup!$AD$4:$AE$13,2,FALSE)/Lookup!$AD$2)*VLOOKUP($C146,Model!$A$2:$E$22,5,FALSE)*VLOOKUP($C146,Model!$A$2:$S$22,19,FALSE)</f>
        <v>#N/A</v>
      </c>
      <c r="AO146" s="508" t="e">
        <f>(VLOOKUP($R146,Lookup!$AF$4:$AG$8,2,FALSE)/Lookup!$AF$2)*VLOOKUP($C146,Model!$A$2:$E$22,5,FALSE)*VLOOKUP($C146,Model!$A$2:$T$22,20,FALSE)</f>
        <v>#N/A</v>
      </c>
      <c r="AP146" s="508" t="e">
        <f>(VLOOKUP($S146,Lookup!$AH$4:$AI$9,2,FALSE)/Lookup!$AH$2)*VLOOKUP($C146,Model!$A$2:$E$22,5,FALSE)*VLOOKUP($C146,Model!$A$2:$U$22,21,FALSE)</f>
        <v>#N/A</v>
      </c>
      <c r="AQ146" s="508" t="e">
        <f>(VLOOKUP($T146,Lookup!$AJ$4:$AK$12,2,FALSE)/Lookup!$AJ$2)*VLOOKUP($C146,Model!$A$2:$E$22,5,FALSE)*VLOOKUP($C146,Model!$A$2:$V$22,22,FALSE)</f>
        <v>#N/A</v>
      </c>
    </row>
    <row r="147">
      <c r="A147" s="74"/>
      <c r="B147" s="74"/>
      <c r="C147" s="74"/>
      <c r="D147" s="74"/>
      <c r="E147" s="74"/>
      <c r="F147" s="74"/>
      <c r="G147" s="74"/>
      <c r="H147" s="74"/>
      <c r="I147" s="75"/>
      <c r="J147" s="74"/>
      <c r="K147" s="74"/>
      <c r="L147" s="74"/>
      <c r="M147" s="74"/>
      <c r="N147" s="74"/>
      <c r="O147" s="77"/>
      <c r="P147" s="74"/>
      <c r="Q147" s="74"/>
      <c r="R147" s="74"/>
      <c r="S147" s="74"/>
      <c r="T147" s="74"/>
      <c r="U147" s="508">
        <f t="shared" si="6"/>
        <v>0</v>
      </c>
      <c r="V147" s="513">
        <f t="shared" si="5"/>
        <v>0</v>
      </c>
      <c r="W147" s="511"/>
      <c r="X147" s="511"/>
      <c r="Y147" s="511"/>
      <c r="Z147" s="507" t="e">
        <f>VLOOKUP($C147,Model!$A$2:$D$22,2,FALSE)</f>
        <v>#N/A</v>
      </c>
      <c r="AA147" s="508" t="e">
        <f>(VLOOKUP($D147,Lookup!$C$4:$D$36,2,FALSE)/Lookup!$C$2)*VLOOKUP($C147,Model!$A$2:$E$22,5,FALSE)*VLOOKUP($C147,Model!$A$2:$G$22,7,FALSE)</f>
        <v>#N/A</v>
      </c>
      <c r="AB147" s="508" t="e">
        <f>(VLOOKUP($E147,Lookup!$F$4:$G$8,2,FALSE)/Lookup!$F$2)*VLOOKUP($C147,Model!$A$2:$E$22,5,FALSE)*VLOOKUP($C147,Model!$A$2:$H$22,8,FALSE)</f>
        <v>#N/A</v>
      </c>
      <c r="AC147" s="508" t="e">
        <f>(VLOOKUP($F147,Lookup!$H$4:$I$26,2,FALSE)/Lookup!$H$2)*VLOOKUP($C147,Model!$A$2:$E$22,5,FALSE)*VLOOKUP($C147,Model!$A$2:$I$22,9,FALSE)</f>
        <v>#N/A</v>
      </c>
      <c r="AD147" s="508" t="e">
        <f>(VLOOKUP($G147,Lookup!$J$4:$K$34,2,FALSE)/Lookup!$J$2)*VLOOKUP($C147,Model!$A$2:$E$22,5,FALSE)*VLOOKUP($C147,Model!$A$2:$J$22,10,FALSE)</f>
        <v>#N/A</v>
      </c>
      <c r="AE147" s="508" t="e">
        <f>(VLOOKUP($H147,Lookup!$L$4:$M$15,2,FALSE)/Lookup!$L$2)*VLOOKUP($C147,Model!$A$2:$E$22,5,FALSE)*VLOOKUP($C147,Model!$A$2:$K$22,11,FALSE)</f>
        <v>#N/A</v>
      </c>
      <c r="AF147" s="508" t="e">
        <f>_xlfn.SWITCH(VLOOKUP($C147,Model!$A$2:$F$22,6,FALSE),8,(VLOOKUP($I147,Lookup!$N$17:$O$24,2,FALSE)/Lookup!$L$2)*VLOOKUP($C147,Model!$A$2:$E$22,5,FALSE)*VLOOKUP($C147,Model!$A$2:$K$22,11,FALSE),(VLOOKUP($I147,Lookup!$N$4:$O$15,2,FALSE)/Lookup!$L$2)*VLOOKUP($C147,Model!$A$2:$E$22,5,FALSE)*VLOOKUP($C147,Model!$A$2:$K$22,11,FALSE))</f>
        <v>#NAME?</v>
      </c>
      <c r="AG147" s="508" t="e">
        <f>(VLOOKUP($J147,Lookup!$P$4:$Q$15,2,FALSE)/Lookup!$P$2)*VLOOKUP($C147,Model!$A$2:$E$22,5,FALSE)*VLOOKUP($C147,Model!$A$2:$L$22,12,FALSE)</f>
        <v>#N/A</v>
      </c>
      <c r="AH147" s="508" t="e">
        <f>_xlfn.SWITCH(VLOOKUP($C147,Model!$A$2:$F$22,6,FALSE),8,(VLOOKUP($K147,Lookup!$R$15:$S$23,2,FALSE)/Lookup!$R$2)*VLOOKUP($C147,Model!$A$2:$E$22,5,FALSE)*VLOOKUP($C147,Model!$A$2:$M$22,13,FALSE),(VLOOKUP($K147,Lookup!$R$4:$S$12,2,FALSE)/Lookup!$R$2)*VLOOKUP($C147,Model!$A$2:$E$22,5,FALSE)*VLOOKUP($C147,Model!$A$2:$M$22,13,FALSE))</f>
        <v>#NAME?</v>
      </c>
      <c r="AI147" s="508" t="e">
        <f>(VLOOKUP($L147,Lookup!$V$4:$W$12,2,FALSE)/Lookup!$V$2)*VLOOKUP($C147,Model!$A$2:$E$22,5,FALSE)*VLOOKUP($C147,Model!$A$2:$N$22,14,FALSE)</f>
        <v>#N/A</v>
      </c>
      <c r="AJ147" s="508" t="e">
        <f>(VLOOKUP($M147,Lookup!$X$4:$Y$10,2,FALSE)/Lookup!$X$2)*VLOOKUP($C147,Model!$A$2:$E$22,5,FALSE)*VLOOKUP($C147,Model!$A$2:$O$22,15,FALSE)</f>
        <v>#N/A</v>
      </c>
      <c r="AK147" s="508" t="e">
        <f>(VLOOKUP($N147,Lookup!$Z$4:$AA$13,2,FALSE)/Lookup!$Z$2)*VLOOKUP($C147,Model!$A$2:$E$22,5,FALSE)*VLOOKUP($C147,Model!$A$2:$P$22,16,FALSE)</f>
        <v>#N/A</v>
      </c>
      <c r="AL147" s="508" t="e">
        <f>(VLOOKUP($O147,Lookup!$AB$4:$AC$13,2,FALSE)/Lookup!$AB$2)*VLOOKUP($C147,Model!$A$2:$E$22,5,FALSE)*VLOOKUP($C147,Model!$A$2:$Q$22,17,FALSE)</f>
        <v>#N/A</v>
      </c>
      <c r="AM147" s="508" t="e">
        <f>(VLOOKUP($P147,Lookup!$T$4:$U$8,2,FALSE)/Lookup!$T$2)*VLOOKUP($C147,Model!$A$2:$E$22,5,FALSE)*VLOOKUP($C147,Model!$A$2:$R$22,18,FALSE)</f>
        <v>#N/A</v>
      </c>
      <c r="AN147" s="508" t="e">
        <f>(VLOOKUP($Q147,Lookup!$AD$4:$AE$13,2,FALSE)/Lookup!$AD$2)*VLOOKUP($C147,Model!$A$2:$E$22,5,FALSE)*VLOOKUP($C147,Model!$A$2:$S$22,19,FALSE)</f>
        <v>#N/A</v>
      </c>
      <c r="AO147" s="508" t="e">
        <f>(VLOOKUP($R147,Lookup!$AF$4:$AG$8,2,FALSE)/Lookup!$AF$2)*VLOOKUP($C147,Model!$A$2:$E$22,5,FALSE)*VLOOKUP($C147,Model!$A$2:$T$22,20,FALSE)</f>
        <v>#N/A</v>
      </c>
      <c r="AP147" s="508" t="e">
        <f>(VLOOKUP($S147,Lookup!$AH$4:$AI$9,2,FALSE)/Lookup!$AH$2)*VLOOKUP($C147,Model!$A$2:$E$22,5,FALSE)*VLOOKUP($C147,Model!$A$2:$U$22,21,FALSE)</f>
        <v>#N/A</v>
      </c>
      <c r="AQ147" s="508" t="e">
        <f>(VLOOKUP($T147,Lookup!$AJ$4:$AK$12,2,FALSE)/Lookup!$AJ$2)*VLOOKUP($C147,Model!$A$2:$E$22,5,FALSE)*VLOOKUP($C147,Model!$A$2:$V$22,22,FALSE)</f>
        <v>#N/A</v>
      </c>
    </row>
    <row r="148">
      <c r="A148" s="74"/>
      <c r="B148" s="74"/>
      <c r="C148" s="74"/>
      <c r="D148" s="74"/>
      <c r="E148" s="74"/>
      <c r="F148" s="74"/>
      <c r="G148" s="74"/>
      <c r="H148" s="74"/>
      <c r="I148" s="75"/>
      <c r="J148" s="74"/>
      <c r="K148" s="74"/>
      <c r="L148" s="74"/>
      <c r="M148" s="74"/>
      <c r="N148" s="74"/>
      <c r="O148" s="77"/>
      <c r="P148" s="74"/>
      <c r="Q148" s="74"/>
      <c r="R148" s="74"/>
      <c r="S148" s="74"/>
      <c r="T148" s="74"/>
      <c r="U148" s="508">
        <f t="shared" si="6"/>
        <v>0</v>
      </c>
      <c r="V148" s="513">
        <f t="shared" si="5"/>
        <v>0</v>
      </c>
      <c r="W148" s="511"/>
      <c r="X148" s="511"/>
      <c r="Y148" s="511"/>
      <c r="Z148" s="507" t="e">
        <f>VLOOKUP($C148,Model!$A$2:$D$22,2,FALSE)</f>
        <v>#N/A</v>
      </c>
      <c r="AA148" s="508" t="e">
        <f>(VLOOKUP($D148,Lookup!$C$4:$D$36,2,FALSE)/Lookup!$C$2)*VLOOKUP($C148,Model!$A$2:$E$22,5,FALSE)*VLOOKUP($C148,Model!$A$2:$G$22,7,FALSE)</f>
        <v>#N/A</v>
      </c>
      <c r="AB148" s="508" t="e">
        <f>(VLOOKUP($E148,Lookup!$F$4:$G$8,2,FALSE)/Lookup!$F$2)*VLOOKUP($C148,Model!$A$2:$E$22,5,FALSE)*VLOOKUP($C148,Model!$A$2:$H$22,8,FALSE)</f>
        <v>#N/A</v>
      </c>
      <c r="AC148" s="508" t="e">
        <f>(VLOOKUP($F148,Lookup!$H$4:$I$26,2,FALSE)/Lookup!$H$2)*VLOOKUP($C148,Model!$A$2:$E$22,5,FALSE)*VLOOKUP($C148,Model!$A$2:$I$22,9,FALSE)</f>
        <v>#N/A</v>
      </c>
      <c r="AD148" s="508" t="e">
        <f>(VLOOKUP($G148,Lookup!$J$4:$K$34,2,FALSE)/Lookup!$J$2)*VLOOKUP($C148,Model!$A$2:$E$22,5,FALSE)*VLOOKUP($C148,Model!$A$2:$J$22,10,FALSE)</f>
        <v>#N/A</v>
      </c>
      <c r="AE148" s="508" t="e">
        <f>(VLOOKUP($H148,Lookup!$L$4:$M$15,2,FALSE)/Lookup!$L$2)*VLOOKUP($C148,Model!$A$2:$E$22,5,FALSE)*VLOOKUP($C148,Model!$A$2:$K$22,11,FALSE)</f>
        <v>#N/A</v>
      </c>
      <c r="AF148" s="508" t="e">
        <f>_xlfn.SWITCH(VLOOKUP($C148,Model!$A$2:$F$22,6,FALSE),8,(VLOOKUP($I148,Lookup!$N$17:$O$24,2,FALSE)/Lookup!$L$2)*VLOOKUP($C148,Model!$A$2:$E$22,5,FALSE)*VLOOKUP($C148,Model!$A$2:$K$22,11,FALSE),(VLOOKUP($I148,Lookup!$N$4:$O$15,2,FALSE)/Lookup!$L$2)*VLOOKUP($C148,Model!$A$2:$E$22,5,FALSE)*VLOOKUP($C148,Model!$A$2:$K$22,11,FALSE))</f>
        <v>#NAME?</v>
      </c>
      <c r="AG148" s="508" t="e">
        <f>(VLOOKUP($J148,Lookup!$P$4:$Q$15,2,FALSE)/Lookup!$P$2)*VLOOKUP($C148,Model!$A$2:$E$22,5,FALSE)*VLOOKUP($C148,Model!$A$2:$L$22,12,FALSE)</f>
        <v>#N/A</v>
      </c>
      <c r="AH148" s="508" t="e">
        <f>_xlfn.SWITCH(VLOOKUP($C148,Model!$A$2:$F$22,6,FALSE),8,(VLOOKUP($K148,Lookup!$R$15:$S$23,2,FALSE)/Lookup!$R$2)*VLOOKUP($C148,Model!$A$2:$E$22,5,FALSE)*VLOOKUP($C148,Model!$A$2:$M$22,13,FALSE),(VLOOKUP($K148,Lookup!$R$4:$S$12,2,FALSE)/Lookup!$R$2)*VLOOKUP($C148,Model!$A$2:$E$22,5,FALSE)*VLOOKUP($C148,Model!$A$2:$M$22,13,FALSE))</f>
        <v>#NAME?</v>
      </c>
      <c r="AI148" s="508" t="e">
        <f>(VLOOKUP($L148,Lookup!$V$4:$W$12,2,FALSE)/Lookup!$V$2)*VLOOKUP($C148,Model!$A$2:$E$22,5,FALSE)*VLOOKUP($C148,Model!$A$2:$N$22,14,FALSE)</f>
        <v>#N/A</v>
      </c>
      <c r="AJ148" s="508" t="e">
        <f>(VLOOKUP($M148,Lookup!$X$4:$Y$10,2,FALSE)/Lookup!$X$2)*VLOOKUP($C148,Model!$A$2:$E$22,5,FALSE)*VLOOKUP($C148,Model!$A$2:$O$22,15,FALSE)</f>
        <v>#N/A</v>
      </c>
      <c r="AK148" s="508" t="e">
        <f>(VLOOKUP($N148,Lookup!$Z$4:$AA$13,2,FALSE)/Lookup!$Z$2)*VLOOKUP($C148,Model!$A$2:$E$22,5,FALSE)*VLOOKUP($C148,Model!$A$2:$P$22,16,FALSE)</f>
        <v>#N/A</v>
      </c>
      <c r="AL148" s="508" t="e">
        <f>(VLOOKUP($O148,Lookup!$AB$4:$AC$13,2,FALSE)/Lookup!$AB$2)*VLOOKUP($C148,Model!$A$2:$E$22,5,FALSE)*VLOOKUP($C148,Model!$A$2:$Q$22,17,FALSE)</f>
        <v>#N/A</v>
      </c>
      <c r="AM148" s="508" t="e">
        <f>(VLOOKUP($P148,Lookup!$T$4:$U$8,2,FALSE)/Lookup!$T$2)*VLOOKUP($C148,Model!$A$2:$E$22,5,FALSE)*VLOOKUP($C148,Model!$A$2:$R$22,18,FALSE)</f>
        <v>#N/A</v>
      </c>
      <c r="AN148" s="508" t="e">
        <f>(VLOOKUP($Q148,Lookup!$AD$4:$AE$13,2,FALSE)/Lookup!$AD$2)*VLOOKUP($C148,Model!$A$2:$E$22,5,FALSE)*VLOOKUP($C148,Model!$A$2:$S$22,19,FALSE)</f>
        <v>#N/A</v>
      </c>
      <c r="AO148" s="508" t="e">
        <f>(VLOOKUP($R148,Lookup!$AF$4:$AG$8,2,FALSE)/Lookup!$AF$2)*VLOOKUP($C148,Model!$A$2:$E$22,5,FALSE)*VLOOKUP($C148,Model!$A$2:$T$22,20,FALSE)</f>
        <v>#N/A</v>
      </c>
      <c r="AP148" s="508" t="e">
        <f>(VLOOKUP($S148,Lookup!$AH$4:$AI$9,2,FALSE)/Lookup!$AH$2)*VLOOKUP($C148,Model!$A$2:$E$22,5,FALSE)*VLOOKUP($C148,Model!$A$2:$U$22,21,FALSE)</f>
        <v>#N/A</v>
      </c>
      <c r="AQ148" s="508" t="e">
        <f>(VLOOKUP($T148,Lookup!$AJ$4:$AK$12,2,FALSE)/Lookup!$AJ$2)*VLOOKUP($C148,Model!$A$2:$E$22,5,FALSE)*VLOOKUP($C148,Model!$A$2:$V$22,22,FALSE)</f>
        <v>#N/A</v>
      </c>
    </row>
    <row r="149">
      <c r="A149" s="74"/>
      <c r="B149" s="74"/>
      <c r="C149" s="74"/>
      <c r="D149" s="74"/>
      <c r="E149" s="74"/>
      <c r="F149" s="74"/>
      <c r="G149" s="74"/>
      <c r="H149" s="74"/>
      <c r="I149" s="75"/>
      <c r="J149" s="74"/>
      <c r="K149" s="74"/>
      <c r="L149" s="74"/>
      <c r="M149" s="74"/>
      <c r="N149" s="74"/>
      <c r="O149" s="77"/>
      <c r="P149" s="74"/>
      <c r="Q149" s="74"/>
      <c r="R149" s="74"/>
      <c r="S149" s="74"/>
      <c r="T149" s="74"/>
      <c r="U149" s="508">
        <f t="shared" si="6"/>
        <v>0</v>
      </c>
      <c r="V149" s="513">
        <f t="shared" si="5"/>
        <v>0</v>
      </c>
      <c r="W149" s="511"/>
      <c r="X149" s="511"/>
      <c r="Y149" s="511"/>
      <c r="Z149" s="507" t="e">
        <f>VLOOKUP($C149,Model!$A$2:$D$22,2,FALSE)</f>
        <v>#N/A</v>
      </c>
      <c r="AA149" s="508" t="e">
        <f>(VLOOKUP($D149,Lookup!$C$4:$D$36,2,FALSE)/Lookup!$C$2)*VLOOKUP($C149,Model!$A$2:$E$22,5,FALSE)*VLOOKUP($C149,Model!$A$2:$G$22,7,FALSE)</f>
        <v>#N/A</v>
      </c>
      <c r="AB149" s="508" t="e">
        <f>(VLOOKUP($E149,Lookup!$F$4:$G$8,2,FALSE)/Lookup!$F$2)*VLOOKUP($C149,Model!$A$2:$E$22,5,FALSE)*VLOOKUP($C149,Model!$A$2:$H$22,8,FALSE)</f>
        <v>#N/A</v>
      </c>
      <c r="AC149" s="508" t="e">
        <f>(VLOOKUP($F149,Lookup!$H$4:$I$26,2,FALSE)/Lookup!$H$2)*VLOOKUP($C149,Model!$A$2:$E$22,5,FALSE)*VLOOKUP($C149,Model!$A$2:$I$22,9,FALSE)</f>
        <v>#N/A</v>
      </c>
      <c r="AD149" s="508" t="e">
        <f>(VLOOKUP($G149,Lookup!$J$4:$K$34,2,FALSE)/Lookup!$J$2)*VLOOKUP($C149,Model!$A$2:$E$22,5,FALSE)*VLOOKUP($C149,Model!$A$2:$J$22,10,FALSE)</f>
        <v>#N/A</v>
      </c>
      <c r="AE149" s="508" t="e">
        <f>(VLOOKUP($H149,Lookup!$L$4:$M$15,2,FALSE)/Lookup!$L$2)*VLOOKUP($C149,Model!$A$2:$E$22,5,FALSE)*VLOOKUP($C149,Model!$A$2:$K$22,11,FALSE)</f>
        <v>#N/A</v>
      </c>
      <c r="AF149" s="508" t="e">
        <f>_xlfn.SWITCH(VLOOKUP($C149,Model!$A$2:$F$22,6,FALSE),8,(VLOOKUP($I149,Lookup!$N$17:$O$24,2,FALSE)/Lookup!$L$2)*VLOOKUP($C149,Model!$A$2:$E$22,5,FALSE)*VLOOKUP($C149,Model!$A$2:$K$22,11,FALSE),(VLOOKUP($I149,Lookup!$N$4:$O$15,2,FALSE)/Lookup!$L$2)*VLOOKUP($C149,Model!$A$2:$E$22,5,FALSE)*VLOOKUP($C149,Model!$A$2:$K$22,11,FALSE))</f>
        <v>#NAME?</v>
      </c>
      <c r="AG149" s="508" t="e">
        <f>(VLOOKUP($J149,Lookup!$P$4:$Q$15,2,FALSE)/Lookup!$P$2)*VLOOKUP($C149,Model!$A$2:$E$22,5,FALSE)*VLOOKUP($C149,Model!$A$2:$L$22,12,FALSE)</f>
        <v>#N/A</v>
      </c>
      <c r="AH149" s="508" t="e">
        <f>_xlfn.SWITCH(VLOOKUP($C149,Model!$A$2:$F$22,6,FALSE),8,(VLOOKUP($K149,Lookup!$R$15:$S$23,2,FALSE)/Lookup!$R$2)*VLOOKUP($C149,Model!$A$2:$E$22,5,FALSE)*VLOOKUP($C149,Model!$A$2:$M$22,13,FALSE),(VLOOKUP($K149,Lookup!$R$4:$S$12,2,FALSE)/Lookup!$R$2)*VLOOKUP($C149,Model!$A$2:$E$22,5,FALSE)*VLOOKUP($C149,Model!$A$2:$M$22,13,FALSE))</f>
        <v>#NAME?</v>
      </c>
      <c r="AI149" s="508" t="e">
        <f>(VLOOKUP($L149,Lookup!$V$4:$W$12,2,FALSE)/Lookup!$V$2)*VLOOKUP($C149,Model!$A$2:$E$22,5,FALSE)*VLOOKUP($C149,Model!$A$2:$N$22,14,FALSE)</f>
        <v>#N/A</v>
      </c>
      <c r="AJ149" s="508" t="e">
        <f>(VLOOKUP($M149,Lookup!$X$4:$Y$10,2,FALSE)/Lookup!$X$2)*VLOOKUP($C149,Model!$A$2:$E$22,5,FALSE)*VLOOKUP($C149,Model!$A$2:$O$22,15,FALSE)</f>
        <v>#N/A</v>
      </c>
      <c r="AK149" s="508" t="e">
        <f>(VLOOKUP($N149,Lookup!$Z$4:$AA$13,2,FALSE)/Lookup!$Z$2)*VLOOKUP($C149,Model!$A$2:$E$22,5,FALSE)*VLOOKUP($C149,Model!$A$2:$P$22,16,FALSE)</f>
        <v>#N/A</v>
      </c>
      <c r="AL149" s="508" t="e">
        <f>(VLOOKUP($O149,Lookup!$AB$4:$AC$13,2,FALSE)/Lookup!$AB$2)*VLOOKUP($C149,Model!$A$2:$E$22,5,FALSE)*VLOOKUP($C149,Model!$A$2:$Q$22,17,FALSE)</f>
        <v>#N/A</v>
      </c>
      <c r="AM149" s="508" t="e">
        <f>(VLOOKUP($P149,Lookup!$T$4:$U$8,2,FALSE)/Lookup!$T$2)*VLOOKUP($C149,Model!$A$2:$E$22,5,FALSE)*VLOOKUP($C149,Model!$A$2:$R$22,18,FALSE)</f>
        <v>#N/A</v>
      </c>
      <c r="AN149" s="508" t="e">
        <f>(VLOOKUP($Q149,Lookup!$AD$4:$AE$13,2,FALSE)/Lookup!$AD$2)*VLOOKUP($C149,Model!$A$2:$E$22,5,FALSE)*VLOOKUP($C149,Model!$A$2:$S$22,19,FALSE)</f>
        <v>#N/A</v>
      </c>
      <c r="AO149" s="508" t="e">
        <f>(VLOOKUP($R149,Lookup!$AF$4:$AG$8,2,FALSE)/Lookup!$AF$2)*VLOOKUP($C149,Model!$A$2:$E$22,5,FALSE)*VLOOKUP($C149,Model!$A$2:$T$22,20,FALSE)</f>
        <v>#N/A</v>
      </c>
      <c r="AP149" s="508" t="e">
        <f>(VLOOKUP($S149,Lookup!$AH$4:$AI$9,2,FALSE)/Lookup!$AH$2)*VLOOKUP($C149,Model!$A$2:$E$22,5,FALSE)*VLOOKUP($C149,Model!$A$2:$U$22,21,FALSE)</f>
        <v>#N/A</v>
      </c>
      <c r="AQ149" s="508" t="e">
        <f>(VLOOKUP($T149,Lookup!$AJ$4:$AK$12,2,FALSE)/Lookup!$AJ$2)*VLOOKUP($C149,Model!$A$2:$E$22,5,FALSE)*VLOOKUP($C149,Model!$A$2:$V$22,22,FALSE)</f>
        <v>#N/A</v>
      </c>
    </row>
    <row r="150">
      <c r="A150" s="74"/>
      <c r="B150" s="74"/>
      <c r="C150" s="74"/>
      <c r="D150" s="74"/>
      <c r="E150" s="74"/>
      <c r="F150" s="74"/>
      <c r="G150" s="74"/>
      <c r="H150" s="74"/>
      <c r="I150" s="75"/>
      <c r="J150" s="74"/>
      <c r="K150" s="74"/>
      <c r="L150" s="74"/>
      <c r="M150" s="74"/>
      <c r="N150" s="74"/>
      <c r="O150" s="77"/>
      <c r="P150" s="74"/>
      <c r="Q150" s="74"/>
      <c r="R150" s="74"/>
      <c r="S150" s="74"/>
      <c r="T150" s="74"/>
      <c r="U150" s="508">
        <f t="shared" si="6"/>
        <v>0</v>
      </c>
      <c r="V150" s="513">
        <f t="shared" si="5"/>
        <v>0</v>
      </c>
      <c r="W150" s="511"/>
      <c r="X150" s="511"/>
      <c r="Y150" s="511"/>
      <c r="Z150" s="507" t="e">
        <f>VLOOKUP($C150,Model!$A$2:$D$22,2,FALSE)</f>
        <v>#N/A</v>
      </c>
      <c r="AA150" s="508" t="e">
        <f>(VLOOKUP($D150,Lookup!$C$4:$D$36,2,FALSE)/Lookup!$C$2)*VLOOKUP($C150,Model!$A$2:$E$22,5,FALSE)*VLOOKUP($C150,Model!$A$2:$G$22,7,FALSE)</f>
        <v>#N/A</v>
      </c>
      <c r="AB150" s="508" t="e">
        <f>(VLOOKUP($E150,Lookup!$F$4:$G$8,2,FALSE)/Lookup!$F$2)*VLOOKUP($C150,Model!$A$2:$E$22,5,FALSE)*VLOOKUP($C150,Model!$A$2:$H$22,8,FALSE)</f>
        <v>#N/A</v>
      </c>
      <c r="AC150" s="508" t="e">
        <f>(VLOOKUP($F150,Lookup!$H$4:$I$26,2,FALSE)/Lookup!$H$2)*VLOOKUP($C150,Model!$A$2:$E$22,5,FALSE)*VLOOKUP($C150,Model!$A$2:$I$22,9,FALSE)</f>
        <v>#N/A</v>
      </c>
      <c r="AD150" s="508" t="e">
        <f>(VLOOKUP($G150,Lookup!$J$4:$K$34,2,FALSE)/Lookup!$J$2)*VLOOKUP($C150,Model!$A$2:$E$22,5,FALSE)*VLOOKUP($C150,Model!$A$2:$J$22,10,FALSE)</f>
        <v>#N/A</v>
      </c>
      <c r="AE150" s="508" t="e">
        <f>(VLOOKUP($H150,Lookup!$L$4:$M$15,2,FALSE)/Lookup!$L$2)*VLOOKUP($C150,Model!$A$2:$E$22,5,FALSE)*VLOOKUP($C150,Model!$A$2:$K$22,11,FALSE)</f>
        <v>#N/A</v>
      </c>
      <c r="AF150" s="508" t="e">
        <f>_xlfn.SWITCH(VLOOKUP($C150,Model!$A$2:$F$22,6,FALSE),8,(VLOOKUP($I150,Lookup!$N$17:$O$24,2,FALSE)/Lookup!$L$2)*VLOOKUP($C150,Model!$A$2:$E$22,5,FALSE)*VLOOKUP($C150,Model!$A$2:$K$22,11,FALSE),(VLOOKUP($I150,Lookup!$N$4:$O$15,2,FALSE)/Lookup!$L$2)*VLOOKUP($C150,Model!$A$2:$E$22,5,FALSE)*VLOOKUP($C150,Model!$A$2:$K$22,11,FALSE))</f>
        <v>#NAME?</v>
      </c>
      <c r="AG150" s="508" t="e">
        <f>(VLOOKUP($J150,Lookup!$P$4:$Q$15,2,FALSE)/Lookup!$P$2)*VLOOKUP($C150,Model!$A$2:$E$22,5,FALSE)*VLOOKUP($C150,Model!$A$2:$L$22,12,FALSE)</f>
        <v>#N/A</v>
      </c>
      <c r="AH150" s="508" t="e">
        <f>_xlfn.SWITCH(VLOOKUP($C150,Model!$A$2:$F$22,6,FALSE),8,(VLOOKUP($K150,Lookup!$R$15:$S$23,2,FALSE)/Lookup!$R$2)*VLOOKUP($C150,Model!$A$2:$E$22,5,FALSE)*VLOOKUP($C150,Model!$A$2:$M$22,13,FALSE),(VLOOKUP($K150,Lookup!$R$4:$S$12,2,FALSE)/Lookup!$R$2)*VLOOKUP($C150,Model!$A$2:$E$22,5,FALSE)*VLOOKUP($C150,Model!$A$2:$M$22,13,FALSE))</f>
        <v>#NAME?</v>
      </c>
      <c r="AI150" s="508" t="e">
        <f>(VLOOKUP($L150,Lookup!$V$4:$W$12,2,FALSE)/Lookup!$V$2)*VLOOKUP($C150,Model!$A$2:$E$22,5,FALSE)*VLOOKUP($C150,Model!$A$2:$N$22,14,FALSE)</f>
        <v>#N/A</v>
      </c>
      <c r="AJ150" s="508" t="e">
        <f>(VLOOKUP($M150,Lookup!$X$4:$Y$10,2,FALSE)/Lookup!$X$2)*VLOOKUP($C150,Model!$A$2:$E$22,5,FALSE)*VLOOKUP($C150,Model!$A$2:$O$22,15,FALSE)</f>
        <v>#N/A</v>
      </c>
      <c r="AK150" s="508" t="e">
        <f>(VLOOKUP($N150,Lookup!$Z$4:$AA$13,2,FALSE)/Lookup!$Z$2)*VLOOKUP($C150,Model!$A$2:$E$22,5,FALSE)*VLOOKUP($C150,Model!$A$2:$P$22,16,FALSE)</f>
        <v>#N/A</v>
      </c>
      <c r="AL150" s="508" t="e">
        <f>(VLOOKUP($O150,Lookup!$AB$4:$AC$13,2,FALSE)/Lookup!$AB$2)*VLOOKUP($C150,Model!$A$2:$E$22,5,FALSE)*VLOOKUP($C150,Model!$A$2:$Q$22,17,FALSE)</f>
        <v>#N/A</v>
      </c>
      <c r="AM150" s="508" t="e">
        <f>(VLOOKUP($P150,Lookup!$T$4:$U$8,2,FALSE)/Lookup!$T$2)*VLOOKUP($C150,Model!$A$2:$E$22,5,FALSE)*VLOOKUP($C150,Model!$A$2:$R$22,18,FALSE)</f>
        <v>#N/A</v>
      </c>
      <c r="AN150" s="508" t="e">
        <f>(VLOOKUP($Q150,Lookup!$AD$4:$AE$13,2,FALSE)/Lookup!$AD$2)*VLOOKUP($C150,Model!$A$2:$E$22,5,FALSE)*VLOOKUP($C150,Model!$A$2:$S$22,19,FALSE)</f>
        <v>#N/A</v>
      </c>
      <c r="AO150" s="508" t="e">
        <f>(VLOOKUP($R150,Lookup!$AF$4:$AG$8,2,FALSE)/Lookup!$AF$2)*VLOOKUP($C150,Model!$A$2:$E$22,5,FALSE)*VLOOKUP($C150,Model!$A$2:$T$22,20,FALSE)</f>
        <v>#N/A</v>
      </c>
      <c r="AP150" s="508" t="e">
        <f>(VLOOKUP($S150,Lookup!$AH$4:$AI$9,2,FALSE)/Lookup!$AH$2)*VLOOKUP($C150,Model!$A$2:$E$22,5,FALSE)*VLOOKUP($C150,Model!$A$2:$U$22,21,FALSE)</f>
        <v>#N/A</v>
      </c>
      <c r="AQ150" s="508" t="e">
        <f>(VLOOKUP($T150,Lookup!$AJ$4:$AK$12,2,FALSE)/Lookup!$AJ$2)*VLOOKUP($C150,Model!$A$2:$E$22,5,FALSE)*VLOOKUP($C150,Model!$A$2:$V$22,22,FALSE)</f>
        <v>#N/A</v>
      </c>
    </row>
    <row r="151">
      <c r="A151" s="74"/>
      <c r="B151" s="74"/>
      <c r="C151" s="74"/>
      <c r="D151" s="74"/>
      <c r="E151" s="74"/>
      <c r="F151" s="74"/>
      <c r="G151" s="74"/>
      <c r="H151" s="74"/>
      <c r="I151" s="75"/>
      <c r="J151" s="74"/>
      <c r="K151" s="74"/>
      <c r="L151" s="74"/>
      <c r="M151" s="74"/>
      <c r="N151" s="74"/>
      <c r="O151" s="77"/>
      <c r="P151" s="74"/>
      <c r="Q151" s="74"/>
      <c r="R151" s="74"/>
      <c r="S151" s="74"/>
      <c r="T151" s="74"/>
      <c r="U151" s="508">
        <f t="shared" si="6"/>
        <v>0</v>
      </c>
      <c r="V151" s="513">
        <f t="shared" si="5"/>
        <v>0</v>
      </c>
      <c r="W151" s="511"/>
      <c r="X151" s="511"/>
      <c r="Y151" s="511"/>
      <c r="Z151" s="507" t="e">
        <f>VLOOKUP($C151,Model!$A$2:$D$22,2,FALSE)</f>
        <v>#N/A</v>
      </c>
      <c r="AA151" s="508" t="e">
        <f>(VLOOKUP($D151,Lookup!$C$4:$D$36,2,FALSE)/Lookup!$C$2)*VLOOKUP($C151,Model!$A$2:$E$22,5,FALSE)*VLOOKUP($C151,Model!$A$2:$G$22,7,FALSE)</f>
        <v>#N/A</v>
      </c>
      <c r="AB151" s="508" t="e">
        <f>(VLOOKUP($E151,Lookup!$F$4:$G$8,2,FALSE)/Lookup!$F$2)*VLOOKUP($C151,Model!$A$2:$E$22,5,FALSE)*VLOOKUP($C151,Model!$A$2:$H$22,8,FALSE)</f>
        <v>#N/A</v>
      </c>
      <c r="AC151" s="508" t="e">
        <f>(VLOOKUP($F151,Lookup!$H$4:$I$26,2,FALSE)/Lookup!$H$2)*VLOOKUP($C151,Model!$A$2:$E$22,5,FALSE)*VLOOKUP($C151,Model!$A$2:$I$22,9,FALSE)</f>
        <v>#N/A</v>
      </c>
      <c r="AD151" s="508" t="e">
        <f>(VLOOKUP($G151,Lookup!$J$4:$K$34,2,FALSE)/Lookup!$J$2)*VLOOKUP($C151,Model!$A$2:$E$22,5,FALSE)*VLOOKUP($C151,Model!$A$2:$J$22,10,FALSE)</f>
        <v>#N/A</v>
      </c>
      <c r="AE151" s="508" t="e">
        <f>(VLOOKUP($H151,Lookup!$L$4:$M$15,2,FALSE)/Lookup!$L$2)*VLOOKUP($C151,Model!$A$2:$E$22,5,FALSE)*VLOOKUP($C151,Model!$A$2:$K$22,11,FALSE)</f>
        <v>#N/A</v>
      </c>
      <c r="AF151" s="508" t="e">
        <f>_xlfn.SWITCH(VLOOKUP($C151,Model!$A$2:$F$22,6,FALSE),8,(VLOOKUP($I151,Lookup!$N$17:$O$24,2,FALSE)/Lookup!$L$2)*VLOOKUP($C151,Model!$A$2:$E$22,5,FALSE)*VLOOKUP($C151,Model!$A$2:$K$22,11,FALSE),(VLOOKUP($I151,Lookup!$N$4:$O$15,2,FALSE)/Lookup!$L$2)*VLOOKUP($C151,Model!$A$2:$E$22,5,FALSE)*VLOOKUP($C151,Model!$A$2:$K$22,11,FALSE))</f>
        <v>#NAME?</v>
      </c>
      <c r="AG151" s="508" t="e">
        <f>(VLOOKUP($J151,Lookup!$P$4:$Q$15,2,FALSE)/Lookup!$P$2)*VLOOKUP($C151,Model!$A$2:$E$22,5,FALSE)*VLOOKUP($C151,Model!$A$2:$L$22,12,FALSE)</f>
        <v>#N/A</v>
      </c>
      <c r="AH151" s="508" t="e">
        <f>_xlfn.SWITCH(VLOOKUP($C151,Model!$A$2:$F$22,6,FALSE),8,(VLOOKUP($K151,Lookup!$R$15:$S$23,2,FALSE)/Lookup!$R$2)*VLOOKUP($C151,Model!$A$2:$E$22,5,FALSE)*VLOOKUP($C151,Model!$A$2:$M$22,13,FALSE),(VLOOKUP($K151,Lookup!$R$4:$S$12,2,FALSE)/Lookup!$R$2)*VLOOKUP($C151,Model!$A$2:$E$22,5,FALSE)*VLOOKUP($C151,Model!$A$2:$M$22,13,FALSE))</f>
        <v>#NAME?</v>
      </c>
      <c r="AI151" s="508" t="e">
        <f>(VLOOKUP($L151,Lookup!$V$4:$W$12,2,FALSE)/Lookup!$V$2)*VLOOKUP($C151,Model!$A$2:$E$22,5,FALSE)*VLOOKUP($C151,Model!$A$2:$N$22,14,FALSE)</f>
        <v>#N/A</v>
      </c>
      <c r="AJ151" s="508" t="e">
        <f>(VLOOKUP($M151,Lookup!$X$4:$Y$10,2,FALSE)/Lookup!$X$2)*VLOOKUP($C151,Model!$A$2:$E$22,5,FALSE)*VLOOKUP($C151,Model!$A$2:$O$22,15,FALSE)</f>
        <v>#N/A</v>
      </c>
      <c r="AK151" s="508" t="e">
        <f>(VLOOKUP($N151,Lookup!$Z$4:$AA$13,2,FALSE)/Lookup!$Z$2)*VLOOKUP($C151,Model!$A$2:$E$22,5,FALSE)*VLOOKUP($C151,Model!$A$2:$P$22,16,FALSE)</f>
        <v>#N/A</v>
      </c>
      <c r="AL151" s="508" t="e">
        <f>(VLOOKUP($O151,Lookup!$AB$4:$AC$13,2,FALSE)/Lookup!$AB$2)*VLOOKUP($C151,Model!$A$2:$E$22,5,FALSE)*VLOOKUP($C151,Model!$A$2:$Q$22,17,FALSE)</f>
        <v>#N/A</v>
      </c>
      <c r="AM151" s="508" t="e">
        <f>(VLOOKUP($P151,Lookup!$T$4:$U$8,2,FALSE)/Lookup!$T$2)*VLOOKUP($C151,Model!$A$2:$E$22,5,FALSE)*VLOOKUP($C151,Model!$A$2:$R$22,18,FALSE)</f>
        <v>#N/A</v>
      </c>
      <c r="AN151" s="508" t="e">
        <f>(VLOOKUP($Q151,Lookup!$AD$4:$AE$13,2,FALSE)/Lookup!$AD$2)*VLOOKUP($C151,Model!$A$2:$E$22,5,FALSE)*VLOOKUP($C151,Model!$A$2:$S$22,19,FALSE)</f>
        <v>#N/A</v>
      </c>
      <c r="AO151" s="508" t="e">
        <f>(VLOOKUP($R151,Lookup!$AF$4:$AG$8,2,FALSE)/Lookup!$AF$2)*VLOOKUP($C151,Model!$A$2:$E$22,5,FALSE)*VLOOKUP($C151,Model!$A$2:$T$22,20,FALSE)</f>
        <v>#N/A</v>
      </c>
      <c r="AP151" s="508" t="e">
        <f>(VLOOKUP($S151,Lookup!$AH$4:$AI$9,2,FALSE)/Lookup!$AH$2)*VLOOKUP($C151,Model!$A$2:$E$22,5,FALSE)*VLOOKUP($C151,Model!$A$2:$U$22,21,FALSE)</f>
        <v>#N/A</v>
      </c>
      <c r="AQ151" s="508" t="e">
        <f>(VLOOKUP($T151,Lookup!$AJ$4:$AK$12,2,FALSE)/Lookup!$AJ$2)*VLOOKUP($C151,Model!$A$2:$E$22,5,FALSE)*VLOOKUP($C151,Model!$A$2:$V$22,22,FALSE)</f>
        <v>#N/A</v>
      </c>
    </row>
    <row r="152">
      <c r="A152" s="74"/>
      <c r="B152" s="74"/>
      <c r="C152" s="74"/>
      <c r="D152" s="74"/>
      <c r="E152" s="74"/>
      <c r="F152" s="74"/>
      <c r="G152" s="74"/>
      <c r="H152" s="74"/>
      <c r="I152" s="75"/>
      <c r="J152" s="74"/>
      <c r="K152" s="74"/>
      <c r="L152" s="74"/>
      <c r="M152" s="74"/>
      <c r="N152" s="74"/>
      <c r="O152" s="77"/>
      <c r="P152" s="74"/>
      <c r="Q152" s="74"/>
      <c r="R152" s="74"/>
      <c r="S152" s="74"/>
      <c r="T152" s="74"/>
      <c r="U152" s="508">
        <f t="shared" si="6"/>
        <v>0</v>
      </c>
      <c r="V152" s="513">
        <f t="shared" si="5"/>
        <v>0</v>
      </c>
      <c r="W152" s="511"/>
      <c r="X152" s="511"/>
      <c r="Y152" s="511"/>
      <c r="Z152" s="507" t="e">
        <f>VLOOKUP($C152,Model!$A$2:$D$22,2,FALSE)</f>
        <v>#N/A</v>
      </c>
      <c r="AA152" s="508" t="e">
        <f>(VLOOKUP($D152,Lookup!$C$4:$D$36,2,FALSE)/Lookup!$C$2)*VLOOKUP($C152,Model!$A$2:$E$22,5,FALSE)*VLOOKUP($C152,Model!$A$2:$G$22,7,FALSE)</f>
        <v>#N/A</v>
      </c>
      <c r="AB152" s="508" t="e">
        <f>(VLOOKUP($E152,Lookup!$F$4:$G$8,2,FALSE)/Lookup!$F$2)*VLOOKUP($C152,Model!$A$2:$E$22,5,FALSE)*VLOOKUP($C152,Model!$A$2:$H$22,8,FALSE)</f>
        <v>#N/A</v>
      </c>
      <c r="AC152" s="508" t="e">
        <f>(VLOOKUP($F152,Lookup!$H$4:$I$26,2,FALSE)/Lookup!$H$2)*VLOOKUP($C152,Model!$A$2:$E$22,5,FALSE)*VLOOKUP($C152,Model!$A$2:$I$22,9,FALSE)</f>
        <v>#N/A</v>
      </c>
      <c r="AD152" s="508" t="e">
        <f>(VLOOKUP($G152,Lookup!$J$4:$K$34,2,FALSE)/Lookup!$J$2)*VLOOKUP($C152,Model!$A$2:$E$22,5,FALSE)*VLOOKUP($C152,Model!$A$2:$J$22,10,FALSE)</f>
        <v>#N/A</v>
      </c>
      <c r="AE152" s="508" t="e">
        <f>(VLOOKUP($H152,Lookup!$L$4:$M$15,2,FALSE)/Lookup!$L$2)*VLOOKUP($C152,Model!$A$2:$E$22,5,FALSE)*VLOOKUP($C152,Model!$A$2:$K$22,11,FALSE)</f>
        <v>#N/A</v>
      </c>
      <c r="AF152" s="508" t="e">
        <f>_xlfn.SWITCH(VLOOKUP($C152,Model!$A$2:$F$22,6,FALSE),8,(VLOOKUP($I152,Lookup!$N$17:$O$24,2,FALSE)/Lookup!$L$2)*VLOOKUP($C152,Model!$A$2:$E$22,5,FALSE)*VLOOKUP($C152,Model!$A$2:$K$22,11,FALSE),(VLOOKUP($I152,Lookup!$N$4:$O$15,2,FALSE)/Lookup!$L$2)*VLOOKUP($C152,Model!$A$2:$E$22,5,FALSE)*VLOOKUP($C152,Model!$A$2:$K$22,11,FALSE))</f>
        <v>#NAME?</v>
      </c>
      <c r="AG152" s="508" t="e">
        <f>(VLOOKUP($J152,Lookup!$P$4:$Q$15,2,FALSE)/Lookup!$P$2)*VLOOKUP($C152,Model!$A$2:$E$22,5,FALSE)*VLOOKUP($C152,Model!$A$2:$L$22,12,FALSE)</f>
        <v>#N/A</v>
      </c>
      <c r="AH152" s="508" t="e">
        <f>_xlfn.SWITCH(VLOOKUP($C152,Model!$A$2:$F$22,6,FALSE),8,(VLOOKUP($K152,Lookup!$R$15:$S$23,2,FALSE)/Lookup!$R$2)*VLOOKUP($C152,Model!$A$2:$E$22,5,FALSE)*VLOOKUP($C152,Model!$A$2:$M$22,13,FALSE),(VLOOKUP($K152,Lookup!$R$4:$S$12,2,FALSE)/Lookup!$R$2)*VLOOKUP($C152,Model!$A$2:$E$22,5,FALSE)*VLOOKUP($C152,Model!$A$2:$M$22,13,FALSE))</f>
        <v>#NAME?</v>
      </c>
      <c r="AI152" s="508" t="e">
        <f>(VLOOKUP($L152,Lookup!$V$4:$W$12,2,FALSE)/Lookup!$V$2)*VLOOKUP($C152,Model!$A$2:$E$22,5,FALSE)*VLOOKUP($C152,Model!$A$2:$N$22,14,FALSE)</f>
        <v>#N/A</v>
      </c>
      <c r="AJ152" s="508" t="e">
        <f>(VLOOKUP($M152,Lookup!$X$4:$Y$10,2,FALSE)/Lookup!$X$2)*VLOOKUP($C152,Model!$A$2:$E$22,5,FALSE)*VLOOKUP($C152,Model!$A$2:$O$22,15,FALSE)</f>
        <v>#N/A</v>
      </c>
      <c r="AK152" s="508" t="e">
        <f>(VLOOKUP($N152,Lookup!$Z$4:$AA$13,2,FALSE)/Lookup!$Z$2)*VLOOKUP($C152,Model!$A$2:$E$22,5,FALSE)*VLOOKUP($C152,Model!$A$2:$P$22,16,FALSE)</f>
        <v>#N/A</v>
      </c>
      <c r="AL152" s="508" t="e">
        <f>(VLOOKUP($O152,Lookup!$AB$4:$AC$13,2,FALSE)/Lookup!$AB$2)*VLOOKUP($C152,Model!$A$2:$E$22,5,FALSE)*VLOOKUP($C152,Model!$A$2:$Q$22,17,FALSE)</f>
        <v>#N/A</v>
      </c>
      <c r="AM152" s="508" t="e">
        <f>(VLOOKUP($P152,Lookup!$T$4:$U$8,2,FALSE)/Lookup!$T$2)*VLOOKUP($C152,Model!$A$2:$E$22,5,FALSE)*VLOOKUP($C152,Model!$A$2:$R$22,18,FALSE)</f>
        <v>#N/A</v>
      </c>
      <c r="AN152" s="508" t="e">
        <f>(VLOOKUP($Q152,Lookup!$AD$4:$AE$13,2,FALSE)/Lookup!$AD$2)*VLOOKUP($C152,Model!$A$2:$E$22,5,FALSE)*VLOOKUP($C152,Model!$A$2:$S$22,19,FALSE)</f>
        <v>#N/A</v>
      </c>
      <c r="AO152" s="508" t="e">
        <f>(VLOOKUP($R152,Lookup!$AF$4:$AG$8,2,FALSE)/Lookup!$AF$2)*VLOOKUP($C152,Model!$A$2:$E$22,5,FALSE)*VLOOKUP($C152,Model!$A$2:$T$22,20,FALSE)</f>
        <v>#N/A</v>
      </c>
      <c r="AP152" s="508" t="e">
        <f>(VLOOKUP($S152,Lookup!$AH$4:$AI$9,2,FALSE)/Lookup!$AH$2)*VLOOKUP($C152,Model!$A$2:$E$22,5,FALSE)*VLOOKUP($C152,Model!$A$2:$U$22,21,FALSE)</f>
        <v>#N/A</v>
      </c>
      <c r="AQ152" s="508" t="e">
        <f>(VLOOKUP($T152,Lookup!$AJ$4:$AK$12,2,FALSE)/Lookup!$AJ$2)*VLOOKUP($C152,Model!$A$2:$E$22,5,FALSE)*VLOOKUP($C152,Model!$A$2:$V$22,22,FALSE)</f>
        <v>#N/A</v>
      </c>
    </row>
    <row r="153">
      <c r="A153" s="74"/>
      <c r="B153" s="74"/>
      <c r="C153" s="74"/>
      <c r="D153" s="74"/>
      <c r="E153" s="74"/>
      <c r="F153" s="74"/>
      <c r="G153" s="74"/>
      <c r="H153" s="74"/>
      <c r="I153" s="75"/>
      <c r="J153" s="74"/>
      <c r="K153" s="74"/>
      <c r="L153" s="74"/>
      <c r="M153" s="74"/>
      <c r="N153" s="74"/>
      <c r="O153" s="77"/>
      <c r="P153" s="74"/>
      <c r="Q153" s="74"/>
      <c r="R153" s="74"/>
      <c r="S153" s="74"/>
      <c r="T153" s="74"/>
      <c r="U153" s="508">
        <f t="shared" si="6"/>
        <v>0</v>
      </c>
      <c r="V153" s="513">
        <f t="shared" si="5"/>
        <v>0</v>
      </c>
      <c r="W153" s="511"/>
      <c r="X153" s="511"/>
      <c r="Y153" s="511"/>
      <c r="Z153" s="507" t="e">
        <f>VLOOKUP($C153,Model!$A$2:$D$22,2,FALSE)</f>
        <v>#N/A</v>
      </c>
      <c r="AA153" s="508" t="e">
        <f>(VLOOKUP($D153,Lookup!$C$4:$D$36,2,FALSE)/Lookup!$C$2)*VLOOKUP($C153,Model!$A$2:$E$22,5,FALSE)*VLOOKUP($C153,Model!$A$2:$G$22,7,FALSE)</f>
        <v>#N/A</v>
      </c>
      <c r="AB153" s="508" t="e">
        <f>(VLOOKUP($E153,Lookup!$F$4:$G$8,2,FALSE)/Lookup!$F$2)*VLOOKUP($C153,Model!$A$2:$E$22,5,FALSE)*VLOOKUP($C153,Model!$A$2:$H$22,8,FALSE)</f>
        <v>#N/A</v>
      </c>
      <c r="AC153" s="508" t="e">
        <f>(VLOOKUP($F153,Lookup!$H$4:$I$26,2,FALSE)/Lookup!$H$2)*VLOOKUP($C153,Model!$A$2:$E$22,5,FALSE)*VLOOKUP($C153,Model!$A$2:$I$22,9,FALSE)</f>
        <v>#N/A</v>
      </c>
      <c r="AD153" s="508" t="e">
        <f>(VLOOKUP($G153,Lookup!$J$4:$K$34,2,FALSE)/Lookup!$J$2)*VLOOKUP($C153,Model!$A$2:$E$22,5,FALSE)*VLOOKUP($C153,Model!$A$2:$J$22,10,FALSE)</f>
        <v>#N/A</v>
      </c>
      <c r="AE153" s="508" t="e">
        <f>(VLOOKUP($H153,Lookup!$L$4:$M$15,2,FALSE)/Lookup!$L$2)*VLOOKUP($C153,Model!$A$2:$E$22,5,FALSE)*VLOOKUP($C153,Model!$A$2:$K$22,11,FALSE)</f>
        <v>#N/A</v>
      </c>
      <c r="AF153" s="508" t="e">
        <f>_xlfn.SWITCH(VLOOKUP($C153,Model!$A$2:$F$22,6,FALSE),8,(VLOOKUP($I153,Lookup!$N$17:$O$24,2,FALSE)/Lookup!$L$2)*VLOOKUP($C153,Model!$A$2:$E$22,5,FALSE)*VLOOKUP($C153,Model!$A$2:$K$22,11,FALSE),(VLOOKUP($I153,Lookup!$N$4:$O$15,2,FALSE)/Lookup!$L$2)*VLOOKUP($C153,Model!$A$2:$E$22,5,FALSE)*VLOOKUP($C153,Model!$A$2:$K$22,11,FALSE))</f>
        <v>#NAME?</v>
      </c>
      <c r="AG153" s="508" t="e">
        <f>(VLOOKUP($J153,Lookup!$P$4:$Q$15,2,FALSE)/Lookup!$P$2)*VLOOKUP($C153,Model!$A$2:$E$22,5,FALSE)*VLOOKUP($C153,Model!$A$2:$L$22,12,FALSE)</f>
        <v>#N/A</v>
      </c>
      <c r="AH153" s="508" t="e">
        <f>_xlfn.SWITCH(VLOOKUP($C153,Model!$A$2:$F$22,6,FALSE),8,(VLOOKUP($K153,Lookup!$R$15:$S$23,2,FALSE)/Lookup!$R$2)*VLOOKUP($C153,Model!$A$2:$E$22,5,FALSE)*VLOOKUP($C153,Model!$A$2:$M$22,13,FALSE),(VLOOKUP($K153,Lookup!$R$4:$S$12,2,FALSE)/Lookup!$R$2)*VLOOKUP($C153,Model!$A$2:$E$22,5,FALSE)*VLOOKUP($C153,Model!$A$2:$M$22,13,FALSE))</f>
        <v>#NAME?</v>
      </c>
      <c r="AI153" s="508" t="e">
        <f>(VLOOKUP($L153,Lookup!$V$4:$W$12,2,FALSE)/Lookup!$V$2)*VLOOKUP($C153,Model!$A$2:$E$22,5,FALSE)*VLOOKUP($C153,Model!$A$2:$N$22,14,FALSE)</f>
        <v>#N/A</v>
      </c>
      <c r="AJ153" s="508" t="e">
        <f>(VLOOKUP($M153,Lookup!$X$4:$Y$10,2,FALSE)/Lookup!$X$2)*VLOOKUP($C153,Model!$A$2:$E$22,5,FALSE)*VLOOKUP($C153,Model!$A$2:$O$22,15,FALSE)</f>
        <v>#N/A</v>
      </c>
      <c r="AK153" s="508" t="e">
        <f>(VLOOKUP($N153,Lookup!$Z$4:$AA$13,2,FALSE)/Lookup!$Z$2)*VLOOKUP($C153,Model!$A$2:$E$22,5,FALSE)*VLOOKUP($C153,Model!$A$2:$P$22,16,FALSE)</f>
        <v>#N/A</v>
      </c>
      <c r="AL153" s="508" t="e">
        <f>(VLOOKUP($O153,Lookup!$AB$4:$AC$13,2,FALSE)/Lookup!$AB$2)*VLOOKUP($C153,Model!$A$2:$E$22,5,FALSE)*VLOOKUP($C153,Model!$A$2:$Q$22,17,FALSE)</f>
        <v>#N/A</v>
      </c>
      <c r="AM153" s="508" t="e">
        <f>(VLOOKUP($P153,Lookup!$T$4:$U$8,2,FALSE)/Lookup!$T$2)*VLOOKUP($C153,Model!$A$2:$E$22,5,FALSE)*VLOOKUP($C153,Model!$A$2:$R$22,18,FALSE)</f>
        <v>#N/A</v>
      </c>
      <c r="AN153" s="508" t="e">
        <f>(VLOOKUP($Q153,Lookup!$AD$4:$AE$13,2,FALSE)/Lookup!$AD$2)*VLOOKUP($C153,Model!$A$2:$E$22,5,FALSE)*VLOOKUP($C153,Model!$A$2:$S$22,19,FALSE)</f>
        <v>#N/A</v>
      </c>
      <c r="AO153" s="508" t="e">
        <f>(VLOOKUP($R153,Lookup!$AF$4:$AG$8,2,FALSE)/Lookup!$AF$2)*VLOOKUP($C153,Model!$A$2:$E$22,5,FALSE)*VLOOKUP($C153,Model!$A$2:$T$22,20,FALSE)</f>
        <v>#N/A</v>
      </c>
      <c r="AP153" s="508" t="e">
        <f>(VLOOKUP($S153,Lookup!$AH$4:$AI$9,2,FALSE)/Lookup!$AH$2)*VLOOKUP($C153,Model!$A$2:$E$22,5,FALSE)*VLOOKUP($C153,Model!$A$2:$U$22,21,FALSE)</f>
        <v>#N/A</v>
      </c>
      <c r="AQ153" s="508" t="e">
        <f>(VLOOKUP($T153,Lookup!$AJ$4:$AK$12,2,FALSE)/Lookup!$AJ$2)*VLOOKUP($C153,Model!$A$2:$E$22,5,FALSE)*VLOOKUP($C153,Model!$A$2:$V$22,22,FALSE)</f>
        <v>#N/A</v>
      </c>
    </row>
    <row r="154">
      <c r="A154" s="74"/>
      <c r="B154" s="74"/>
      <c r="C154" s="74"/>
      <c r="D154" s="74"/>
      <c r="E154" s="74"/>
      <c r="F154" s="74"/>
      <c r="G154" s="74"/>
      <c r="H154" s="74"/>
      <c r="I154" s="75"/>
      <c r="J154" s="74"/>
      <c r="K154" s="74"/>
      <c r="L154" s="74"/>
      <c r="M154" s="74"/>
      <c r="N154" s="74"/>
      <c r="O154" s="77"/>
      <c r="P154" s="74"/>
      <c r="Q154" s="74"/>
      <c r="R154" s="74"/>
      <c r="S154" s="74"/>
      <c r="T154" s="74"/>
      <c r="U154" s="508">
        <f t="shared" si="6"/>
        <v>0</v>
      </c>
      <c r="V154" s="513">
        <f t="shared" si="5"/>
        <v>0</v>
      </c>
      <c r="W154" s="511"/>
      <c r="X154" s="511"/>
      <c r="Y154" s="511"/>
      <c r="Z154" s="507" t="e">
        <f>VLOOKUP($C154,Model!$A$2:$D$22,2,FALSE)</f>
        <v>#N/A</v>
      </c>
      <c r="AA154" s="508" t="e">
        <f>(VLOOKUP($D154,Lookup!$C$4:$D$36,2,FALSE)/Lookup!$C$2)*VLOOKUP($C154,Model!$A$2:$E$22,5,FALSE)*VLOOKUP($C154,Model!$A$2:$G$22,7,FALSE)</f>
        <v>#N/A</v>
      </c>
      <c r="AB154" s="508" t="e">
        <f>(VLOOKUP($E154,Lookup!$F$4:$G$8,2,FALSE)/Lookup!$F$2)*VLOOKUP($C154,Model!$A$2:$E$22,5,FALSE)*VLOOKUP($C154,Model!$A$2:$H$22,8,FALSE)</f>
        <v>#N/A</v>
      </c>
      <c r="AC154" s="508" t="e">
        <f>(VLOOKUP($F154,Lookup!$H$4:$I$26,2,FALSE)/Lookup!$H$2)*VLOOKUP($C154,Model!$A$2:$E$22,5,FALSE)*VLOOKUP($C154,Model!$A$2:$I$22,9,FALSE)</f>
        <v>#N/A</v>
      </c>
      <c r="AD154" s="508" t="e">
        <f>(VLOOKUP($G154,Lookup!$J$4:$K$34,2,FALSE)/Lookup!$J$2)*VLOOKUP($C154,Model!$A$2:$E$22,5,FALSE)*VLOOKUP($C154,Model!$A$2:$J$22,10,FALSE)</f>
        <v>#N/A</v>
      </c>
      <c r="AE154" s="508" t="e">
        <f>(VLOOKUP($H154,Lookup!$L$4:$M$15,2,FALSE)/Lookup!$L$2)*VLOOKUP($C154,Model!$A$2:$E$22,5,FALSE)*VLOOKUP($C154,Model!$A$2:$K$22,11,FALSE)</f>
        <v>#N/A</v>
      </c>
      <c r="AF154" s="508" t="e">
        <f>_xlfn.SWITCH(VLOOKUP($C154,Model!$A$2:$F$22,6,FALSE),8,(VLOOKUP($I154,Lookup!$N$17:$O$24,2,FALSE)/Lookup!$L$2)*VLOOKUP($C154,Model!$A$2:$E$22,5,FALSE)*VLOOKUP($C154,Model!$A$2:$K$22,11,FALSE),(VLOOKUP($I154,Lookup!$N$4:$O$15,2,FALSE)/Lookup!$L$2)*VLOOKUP($C154,Model!$A$2:$E$22,5,FALSE)*VLOOKUP($C154,Model!$A$2:$K$22,11,FALSE))</f>
        <v>#NAME?</v>
      </c>
      <c r="AG154" s="508" t="e">
        <f>(VLOOKUP($J154,Lookup!$P$4:$Q$15,2,FALSE)/Lookup!$P$2)*VLOOKUP($C154,Model!$A$2:$E$22,5,FALSE)*VLOOKUP($C154,Model!$A$2:$L$22,12,FALSE)</f>
        <v>#N/A</v>
      </c>
      <c r="AH154" s="508" t="e">
        <f>_xlfn.SWITCH(VLOOKUP($C154,Model!$A$2:$F$22,6,FALSE),8,(VLOOKUP($K154,Lookup!$R$15:$S$23,2,FALSE)/Lookup!$R$2)*VLOOKUP($C154,Model!$A$2:$E$22,5,FALSE)*VLOOKUP($C154,Model!$A$2:$M$22,13,FALSE),(VLOOKUP($K154,Lookup!$R$4:$S$12,2,FALSE)/Lookup!$R$2)*VLOOKUP($C154,Model!$A$2:$E$22,5,FALSE)*VLOOKUP($C154,Model!$A$2:$M$22,13,FALSE))</f>
        <v>#NAME?</v>
      </c>
      <c r="AI154" s="508" t="e">
        <f>(VLOOKUP($L154,Lookup!$V$4:$W$12,2,FALSE)/Lookup!$V$2)*VLOOKUP($C154,Model!$A$2:$E$22,5,FALSE)*VLOOKUP($C154,Model!$A$2:$N$22,14,FALSE)</f>
        <v>#N/A</v>
      </c>
      <c r="AJ154" s="508" t="e">
        <f>(VLOOKUP($M154,Lookup!$X$4:$Y$10,2,FALSE)/Lookup!$X$2)*VLOOKUP($C154,Model!$A$2:$E$22,5,FALSE)*VLOOKUP($C154,Model!$A$2:$O$22,15,FALSE)</f>
        <v>#N/A</v>
      </c>
      <c r="AK154" s="508" t="e">
        <f>(VLOOKUP($N154,Lookup!$Z$4:$AA$13,2,FALSE)/Lookup!$Z$2)*VLOOKUP($C154,Model!$A$2:$E$22,5,FALSE)*VLOOKUP($C154,Model!$A$2:$P$22,16,FALSE)</f>
        <v>#N/A</v>
      </c>
      <c r="AL154" s="508" t="e">
        <f>(VLOOKUP($O154,Lookup!$AB$4:$AC$13,2,FALSE)/Lookup!$AB$2)*VLOOKUP($C154,Model!$A$2:$E$22,5,FALSE)*VLOOKUP($C154,Model!$A$2:$Q$22,17,FALSE)</f>
        <v>#N/A</v>
      </c>
      <c r="AM154" s="508" t="e">
        <f>(VLOOKUP($P154,Lookup!$T$4:$U$8,2,FALSE)/Lookup!$T$2)*VLOOKUP($C154,Model!$A$2:$E$22,5,FALSE)*VLOOKUP($C154,Model!$A$2:$R$22,18,FALSE)</f>
        <v>#N/A</v>
      </c>
      <c r="AN154" s="508" t="e">
        <f>(VLOOKUP($Q154,Lookup!$AD$4:$AE$13,2,FALSE)/Lookup!$AD$2)*VLOOKUP($C154,Model!$A$2:$E$22,5,FALSE)*VLOOKUP($C154,Model!$A$2:$S$22,19,FALSE)</f>
        <v>#N/A</v>
      </c>
      <c r="AO154" s="508" t="e">
        <f>(VLOOKUP($R154,Lookup!$AF$4:$AG$8,2,FALSE)/Lookup!$AF$2)*VLOOKUP($C154,Model!$A$2:$E$22,5,FALSE)*VLOOKUP($C154,Model!$A$2:$T$22,20,FALSE)</f>
        <v>#N/A</v>
      </c>
      <c r="AP154" s="508" t="e">
        <f>(VLOOKUP($S154,Lookup!$AH$4:$AI$9,2,FALSE)/Lookup!$AH$2)*VLOOKUP($C154,Model!$A$2:$E$22,5,FALSE)*VLOOKUP($C154,Model!$A$2:$U$22,21,FALSE)</f>
        <v>#N/A</v>
      </c>
      <c r="AQ154" s="508" t="e">
        <f>(VLOOKUP($T154,Lookup!$AJ$4:$AK$12,2,FALSE)/Lookup!$AJ$2)*VLOOKUP($C154,Model!$A$2:$E$22,5,FALSE)*VLOOKUP($C154,Model!$A$2:$V$22,22,FALSE)</f>
        <v>#N/A</v>
      </c>
    </row>
    <row r="155">
      <c r="A155" s="74"/>
      <c r="B155" s="74"/>
      <c r="C155" s="74"/>
      <c r="D155" s="74"/>
      <c r="E155" s="74"/>
      <c r="F155" s="74"/>
      <c r="G155" s="74"/>
      <c r="H155" s="74"/>
      <c r="I155" s="75"/>
      <c r="J155" s="74"/>
      <c r="K155" s="74"/>
      <c r="L155" s="74"/>
      <c r="M155" s="74"/>
      <c r="N155" s="74"/>
      <c r="O155" s="77"/>
      <c r="P155" s="74"/>
      <c r="Q155" s="74"/>
      <c r="R155" s="74"/>
      <c r="S155" s="74"/>
      <c r="T155" s="74"/>
      <c r="U155" s="508">
        <f t="shared" si="6"/>
        <v>0</v>
      </c>
      <c r="V155" s="513">
        <f t="shared" si="5"/>
        <v>0</v>
      </c>
      <c r="W155" s="511"/>
      <c r="X155" s="511"/>
      <c r="Y155" s="511"/>
      <c r="Z155" s="507" t="e">
        <f>VLOOKUP($C155,Model!$A$2:$D$22,2,FALSE)</f>
        <v>#N/A</v>
      </c>
      <c r="AA155" s="508" t="e">
        <f>(VLOOKUP($D155,Lookup!$C$4:$D$36,2,FALSE)/Lookup!$C$2)*VLOOKUP($C155,Model!$A$2:$E$22,5,FALSE)*VLOOKUP($C155,Model!$A$2:$G$22,7,FALSE)</f>
        <v>#N/A</v>
      </c>
      <c r="AB155" s="508" t="e">
        <f>(VLOOKUP($E155,Lookup!$F$4:$G$8,2,FALSE)/Lookup!$F$2)*VLOOKUP($C155,Model!$A$2:$E$22,5,FALSE)*VLOOKUP($C155,Model!$A$2:$H$22,8,FALSE)</f>
        <v>#N/A</v>
      </c>
      <c r="AC155" s="508" t="e">
        <f>(VLOOKUP($F155,Lookup!$H$4:$I$26,2,FALSE)/Lookup!$H$2)*VLOOKUP($C155,Model!$A$2:$E$22,5,FALSE)*VLOOKUP($C155,Model!$A$2:$I$22,9,FALSE)</f>
        <v>#N/A</v>
      </c>
      <c r="AD155" s="508" t="e">
        <f>(VLOOKUP($G155,Lookup!$J$4:$K$34,2,FALSE)/Lookup!$J$2)*VLOOKUP($C155,Model!$A$2:$E$22,5,FALSE)*VLOOKUP($C155,Model!$A$2:$J$22,10,FALSE)</f>
        <v>#N/A</v>
      </c>
      <c r="AE155" s="508" t="e">
        <f>(VLOOKUP($H155,Lookup!$L$4:$M$15,2,FALSE)/Lookup!$L$2)*VLOOKUP($C155,Model!$A$2:$E$22,5,FALSE)*VLOOKUP($C155,Model!$A$2:$K$22,11,FALSE)</f>
        <v>#N/A</v>
      </c>
      <c r="AF155" s="508" t="e">
        <f>_xlfn.SWITCH(VLOOKUP($C155,Model!$A$2:$F$22,6,FALSE),8,(VLOOKUP($I155,Lookup!$N$17:$O$24,2,FALSE)/Lookup!$L$2)*VLOOKUP($C155,Model!$A$2:$E$22,5,FALSE)*VLOOKUP($C155,Model!$A$2:$K$22,11,FALSE),(VLOOKUP($I155,Lookup!$N$4:$O$15,2,FALSE)/Lookup!$L$2)*VLOOKUP($C155,Model!$A$2:$E$22,5,FALSE)*VLOOKUP($C155,Model!$A$2:$K$22,11,FALSE))</f>
        <v>#NAME?</v>
      </c>
      <c r="AG155" s="508" t="e">
        <f>(VLOOKUP($J155,Lookup!$P$4:$Q$15,2,FALSE)/Lookup!$P$2)*VLOOKUP($C155,Model!$A$2:$E$22,5,FALSE)*VLOOKUP($C155,Model!$A$2:$L$22,12,FALSE)</f>
        <v>#N/A</v>
      </c>
      <c r="AH155" s="508" t="e">
        <f>_xlfn.SWITCH(VLOOKUP($C155,Model!$A$2:$F$22,6,FALSE),8,(VLOOKUP($K155,Lookup!$R$15:$S$23,2,FALSE)/Lookup!$R$2)*VLOOKUP($C155,Model!$A$2:$E$22,5,FALSE)*VLOOKUP($C155,Model!$A$2:$M$22,13,FALSE),(VLOOKUP($K155,Lookup!$R$4:$S$12,2,FALSE)/Lookup!$R$2)*VLOOKUP($C155,Model!$A$2:$E$22,5,FALSE)*VLOOKUP($C155,Model!$A$2:$M$22,13,FALSE))</f>
        <v>#NAME?</v>
      </c>
      <c r="AI155" s="508" t="e">
        <f>(VLOOKUP($L155,Lookup!$V$4:$W$12,2,FALSE)/Lookup!$V$2)*VLOOKUP($C155,Model!$A$2:$E$22,5,FALSE)*VLOOKUP($C155,Model!$A$2:$N$22,14,FALSE)</f>
        <v>#N/A</v>
      </c>
      <c r="AJ155" s="508" t="e">
        <f>(VLOOKUP($M155,Lookup!$X$4:$Y$10,2,FALSE)/Lookup!$X$2)*VLOOKUP($C155,Model!$A$2:$E$22,5,FALSE)*VLOOKUP($C155,Model!$A$2:$O$22,15,FALSE)</f>
        <v>#N/A</v>
      </c>
      <c r="AK155" s="508" t="e">
        <f>(VLOOKUP($N155,Lookup!$Z$4:$AA$13,2,FALSE)/Lookup!$Z$2)*VLOOKUP($C155,Model!$A$2:$E$22,5,FALSE)*VLOOKUP($C155,Model!$A$2:$P$22,16,FALSE)</f>
        <v>#N/A</v>
      </c>
      <c r="AL155" s="508" t="e">
        <f>(VLOOKUP($O155,Lookup!$AB$4:$AC$13,2,FALSE)/Lookup!$AB$2)*VLOOKUP($C155,Model!$A$2:$E$22,5,FALSE)*VLOOKUP($C155,Model!$A$2:$Q$22,17,FALSE)</f>
        <v>#N/A</v>
      </c>
      <c r="AM155" s="508" t="e">
        <f>(VLOOKUP($P155,Lookup!$T$4:$U$8,2,FALSE)/Lookup!$T$2)*VLOOKUP($C155,Model!$A$2:$E$22,5,FALSE)*VLOOKUP($C155,Model!$A$2:$R$22,18,FALSE)</f>
        <v>#N/A</v>
      </c>
      <c r="AN155" s="508" t="e">
        <f>(VLOOKUP($Q155,Lookup!$AD$4:$AE$13,2,FALSE)/Lookup!$AD$2)*VLOOKUP($C155,Model!$A$2:$E$22,5,FALSE)*VLOOKUP($C155,Model!$A$2:$S$22,19,FALSE)</f>
        <v>#N/A</v>
      </c>
      <c r="AO155" s="508" t="e">
        <f>(VLOOKUP($R155,Lookup!$AF$4:$AG$8,2,FALSE)/Lookup!$AF$2)*VLOOKUP($C155,Model!$A$2:$E$22,5,FALSE)*VLOOKUP($C155,Model!$A$2:$T$22,20,FALSE)</f>
        <v>#N/A</v>
      </c>
      <c r="AP155" s="508" t="e">
        <f>(VLOOKUP($S155,Lookup!$AH$4:$AI$9,2,FALSE)/Lookup!$AH$2)*VLOOKUP($C155,Model!$A$2:$E$22,5,FALSE)*VLOOKUP($C155,Model!$A$2:$U$22,21,FALSE)</f>
        <v>#N/A</v>
      </c>
      <c r="AQ155" s="508" t="e">
        <f>(VLOOKUP($T155,Lookup!$AJ$4:$AK$12,2,FALSE)/Lookup!$AJ$2)*VLOOKUP($C155,Model!$A$2:$E$22,5,FALSE)*VLOOKUP($C155,Model!$A$2:$V$22,22,FALSE)</f>
        <v>#N/A</v>
      </c>
    </row>
    <row r="156">
      <c r="A156" s="74"/>
      <c r="B156" s="74"/>
      <c r="C156" s="74"/>
      <c r="D156" s="74"/>
      <c r="E156" s="74"/>
      <c r="F156" s="74"/>
      <c r="G156" s="74"/>
      <c r="H156" s="74"/>
      <c r="I156" s="75"/>
      <c r="J156" s="74"/>
      <c r="K156" s="74"/>
      <c r="L156" s="74"/>
      <c r="M156" s="74"/>
      <c r="N156" s="74"/>
      <c r="O156" s="77"/>
      <c r="P156" s="74"/>
      <c r="Q156" s="74"/>
      <c r="R156" s="74"/>
      <c r="S156" s="74"/>
      <c r="T156" s="74"/>
      <c r="U156" s="508">
        <f t="shared" si="6"/>
        <v>0</v>
      </c>
      <c r="V156" s="513">
        <f t="shared" si="5"/>
        <v>0</v>
      </c>
      <c r="W156" s="511"/>
      <c r="X156" s="511"/>
      <c r="Y156" s="511"/>
      <c r="Z156" s="507" t="e">
        <f>VLOOKUP($C156,Model!$A$2:$D$22,2,FALSE)</f>
        <v>#N/A</v>
      </c>
      <c r="AA156" s="508" t="e">
        <f>(VLOOKUP($D156,Lookup!$C$4:$D$36,2,FALSE)/Lookup!$C$2)*VLOOKUP($C156,Model!$A$2:$E$22,5,FALSE)*VLOOKUP($C156,Model!$A$2:$G$22,7,FALSE)</f>
        <v>#N/A</v>
      </c>
      <c r="AB156" s="508" t="e">
        <f>(VLOOKUP($E156,Lookup!$F$4:$G$8,2,FALSE)/Lookup!$F$2)*VLOOKUP($C156,Model!$A$2:$E$22,5,FALSE)*VLOOKUP($C156,Model!$A$2:$H$22,8,FALSE)</f>
        <v>#N/A</v>
      </c>
      <c r="AC156" s="508" t="e">
        <f>(VLOOKUP($F156,Lookup!$H$4:$I$26,2,FALSE)/Lookup!$H$2)*VLOOKUP($C156,Model!$A$2:$E$22,5,FALSE)*VLOOKUP($C156,Model!$A$2:$I$22,9,FALSE)</f>
        <v>#N/A</v>
      </c>
      <c r="AD156" s="508" t="e">
        <f>(VLOOKUP($G156,Lookup!$J$4:$K$34,2,FALSE)/Lookup!$J$2)*VLOOKUP($C156,Model!$A$2:$E$22,5,FALSE)*VLOOKUP($C156,Model!$A$2:$J$22,10,FALSE)</f>
        <v>#N/A</v>
      </c>
      <c r="AE156" s="508" t="e">
        <f>(VLOOKUP($H156,Lookup!$L$4:$M$15,2,FALSE)/Lookup!$L$2)*VLOOKUP($C156,Model!$A$2:$E$22,5,FALSE)*VLOOKUP($C156,Model!$A$2:$K$22,11,FALSE)</f>
        <v>#N/A</v>
      </c>
      <c r="AF156" s="508" t="e">
        <f>_xlfn.SWITCH(VLOOKUP($C156,Model!$A$2:$F$22,6,FALSE),8,(VLOOKUP($I156,Lookup!$N$17:$O$24,2,FALSE)/Lookup!$L$2)*VLOOKUP($C156,Model!$A$2:$E$22,5,FALSE)*VLOOKUP($C156,Model!$A$2:$K$22,11,FALSE),(VLOOKUP($I156,Lookup!$N$4:$O$15,2,FALSE)/Lookup!$L$2)*VLOOKUP($C156,Model!$A$2:$E$22,5,FALSE)*VLOOKUP($C156,Model!$A$2:$K$22,11,FALSE))</f>
        <v>#NAME?</v>
      </c>
      <c r="AG156" s="508" t="e">
        <f>(VLOOKUP($J156,Lookup!$P$4:$Q$15,2,FALSE)/Lookup!$P$2)*VLOOKUP($C156,Model!$A$2:$E$22,5,FALSE)*VLOOKUP($C156,Model!$A$2:$L$22,12,FALSE)</f>
        <v>#N/A</v>
      </c>
      <c r="AH156" s="508" t="e">
        <f>_xlfn.SWITCH(VLOOKUP($C156,Model!$A$2:$F$22,6,FALSE),8,(VLOOKUP($K156,Lookup!$R$15:$S$23,2,FALSE)/Lookup!$R$2)*VLOOKUP($C156,Model!$A$2:$E$22,5,FALSE)*VLOOKUP($C156,Model!$A$2:$M$22,13,FALSE),(VLOOKUP($K156,Lookup!$R$4:$S$12,2,FALSE)/Lookup!$R$2)*VLOOKUP($C156,Model!$A$2:$E$22,5,FALSE)*VLOOKUP($C156,Model!$A$2:$M$22,13,FALSE))</f>
        <v>#NAME?</v>
      </c>
      <c r="AI156" s="508" t="e">
        <f>(VLOOKUP($L156,Lookup!$V$4:$W$12,2,FALSE)/Lookup!$V$2)*VLOOKUP($C156,Model!$A$2:$E$22,5,FALSE)*VLOOKUP($C156,Model!$A$2:$N$22,14,FALSE)</f>
        <v>#N/A</v>
      </c>
      <c r="AJ156" s="508" t="e">
        <f>(VLOOKUP($M156,Lookup!$X$4:$Y$10,2,FALSE)/Lookup!$X$2)*VLOOKUP($C156,Model!$A$2:$E$22,5,FALSE)*VLOOKUP($C156,Model!$A$2:$O$22,15,FALSE)</f>
        <v>#N/A</v>
      </c>
      <c r="AK156" s="508" t="e">
        <f>(VLOOKUP($N156,Lookup!$Z$4:$AA$13,2,FALSE)/Lookup!$Z$2)*VLOOKUP($C156,Model!$A$2:$E$22,5,FALSE)*VLOOKUP($C156,Model!$A$2:$P$22,16,FALSE)</f>
        <v>#N/A</v>
      </c>
      <c r="AL156" s="508" t="e">
        <f>(VLOOKUP($O156,Lookup!$AB$4:$AC$13,2,FALSE)/Lookup!$AB$2)*VLOOKUP($C156,Model!$A$2:$E$22,5,FALSE)*VLOOKUP($C156,Model!$A$2:$Q$22,17,FALSE)</f>
        <v>#N/A</v>
      </c>
      <c r="AM156" s="508" t="e">
        <f>(VLOOKUP($P156,Lookup!$T$4:$U$8,2,FALSE)/Lookup!$T$2)*VLOOKUP($C156,Model!$A$2:$E$22,5,FALSE)*VLOOKUP($C156,Model!$A$2:$R$22,18,FALSE)</f>
        <v>#N/A</v>
      </c>
      <c r="AN156" s="508" t="e">
        <f>(VLOOKUP($Q156,Lookup!$AD$4:$AE$13,2,FALSE)/Lookup!$AD$2)*VLOOKUP($C156,Model!$A$2:$E$22,5,FALSE)*VLOOKUP($C156,Model!$A$2:$S$22,19,FALSE)</f>
        <v>#N/A</v>
      </c>
      <c r="AO156" s="508" t="e">
        <f>(VLOOKUP($R156,Lookup!$AF$4:$AG$8,2,FALSE)/Lookup!$AF$2)*VLOOKUP($C156,Model!$A$2:$E$22,5,FALSE)*VLOOKUP($C156,Model!$A$2:$T$22,20,FALSE)</f>
        <v>#N/A</v>
      </c>
      <c r="AP156" s="508" t="e">
        <f>(VLOOKUP($S156,Lookup!$AH$4:$AI$9,2,FALSE)/Lookup!$AH$2)*VLOOKUP($C156,Model!$A$2:$E$22,5,FALSE)*VLOOKUP($C156,Model!$A$2:$U$22,21,FALSE)</f>
        <v>#N/A</v>
      </c>
      <c r="AQ156" s="508" t="e">
        <f>(VLOOKUP($T156,Lookup!$AJ$4:$AK$12,2,FALSE)/Lookup!$AJ$2)*VLOOKUP($C156,Model!$A$2:$E$22,5,FALSE)*VLOOKUP($C156,Model!$A$2:$V$22,22,FALSE)</f>
        <v>#N/A</v>
      </c>
    </row>
    <row r="157">
      <c r="A157" s="74"/>
      <c r="B157" s="74"/>
      <c r="C157" s="74"/>
      <c r="D157" s="74"/>
      <c r="E157" s="74"/>
      <c r="F157" s="74"/>
      <c r="G157" s="74"/>
      <c r="H157" s="74"/>
      <c r="I157" s="75"/>
      <c r="J157" s="74"/>
      <c r="K157" s="74"/>
      <c r="L157" s="74"/>
      <c r="M157" s="74"/>
      <c r="N157" s="74"/>
      <c r="O157" s="77"/>
      <c r="P157" s="74"/>
      <c r="Q157" s="74"/>
      <c r="R157" s="74"/>
      <c r="S157" s="74"/>
      <c r="T157" s="74"/>
      <c r="U157" s="508">
        <f t="shared" si="6"/>
        <v>0</v>
      </c>
      <c r="V157" s="513">
        <f t="shared" si="5"/>
        <v>0</v>
      </c>
      <c r="W157" s="511"/>
      <c r="X157" s="511"/>
      <c r="Y157" s="511"/>
      <c r="Z157" s="507" t="e">
        <f>VLOOKUP($C157,Model!$A$2:$D$22,2,FALSE)</f>
        <v>#N/A</v>
      </c>
      <c r="AA157" s="508" t="e">
        <f>(VLOOKUP($D157,Lookup!$C$4:$D$36,2,FALSE)/Lookup!$C$2)*VLOOKUP($C157,Model!$A$2:$E$22,5,FALSE)*VLOOKUP($C157,Model!$A$2:$G$22,7,FALSE)</f>
        <v>#N/A</v>
      </c>
      <c r="AB157" s="508" t="e">
        <f>(VLOOKUP($E157,Lookup!$F$4:$G$8,2,FALSE)/Lookup!$F$2)*VLOOKUP($C157,Model!$A$2:$E$22,5,FALSE)*VLOOKUP($C157,Model!$A$2:$H$22,8,FALSE)</f>
        <v>#N/A</v>
      </c>
      <c r="AC157" s="508" t="e">
        <f>(VLOOKUP($F157,Lookup!$H$4:$I$26,2,FALSE)/Lookup!$H$2)*VLOOKUP($C157,Model!$A$2:$E$22,5,FALSE)*VLOOKUP($C157,Model!$A$2:$I$22,9,FALSE)</f>
        <v>#N/A</v>
      </c>
      <c r="AD157" s="508" t="e">
        <f>(VLOOKUP($G157,Lookup!$J$4:$K$34,2,FALSE)/Lookup!$J$2)*VLOOKUP($C157,Model!$A$2:$E$22,5,FALSE)*VLOOKUP($C157,Model!$A$2:$J$22,10,FALSE)</f>
        <v>#N/A</v>
      </c>
      <c r="AE157" s="508" t="e">
        <f>(VLOOKUP($H157,Lookup!$L$4:$M$15,2,FALSE)/Lookup!$L$2)*VLOOKUP($C157,Model!$A$2:$E$22,5,FALSE)*VLOOKUP($C157,Model!$A$2:$K$22,11,FALSE)</f>
        <v>#N/A</v>
      </c>
      <c r="AF157" s="508" t="e">
        <f>_xlfn.SWITCH(VLOOKUP($C157,Model!$A$2:$F$22,6,FALSE),8,(VLOOKUP($I157,Lookup!$N$17:$O$24,2,FALSE)/Lookup!$L$2)*VLOOKUP($C157,Model!$A$2:$E$22,5,FALSE)*VLOOKUP($C157,Model!$A$2:$K$22,11,FALSE),(VLOOKUP($I157,Lookup!$N$4:$O$15,2,FALSE)/Lookup!$L$2)*VLOOKUP($C157,Model!$A$2:$E$22,5,FALSE)*VLOOKUP($C157,Model!$A$2:$K$22,11,FALSE))</f>
        <v>#NAME?</v>
      </c>
      <c r="AG157" s="508" t="e">
        <f>(VLOOKUP($J157,Lookup!$P$4:$Q$15,2,FALSE)/Lookup!$P$2)*VLOOKUP($C157,Model!$A$2:$E$22,5,FALSE)*VLOOKUP($C157,Model!$A$2:$L$22,12,FALSE)</f>
        <v>#N/A</v>
      </c>
      <c r="AH157" s="508" t="e">
        <f>_xlfn.SWITCH(VLOOKUP($C157,Model!$A$2:$F$22,6,FALSE),8,(VLOOKUP($K157,Lookup!$R$15:$S$23,2,FALSE)/Lookup!$R$2)*VLOOKUP($C157,Model!$A$2:$E$22,5,FALSE)*VLOOKUP($C157,Model!$A$2:$M$22,13,FALSE),(VLOOKUP($K157,Lookup!$R$4:$S$12,2,FALSE)/Lookup!$R$2)*VLOOKUP($C157,Model!$A$2:$E$22,5,FALSE)*VLOOKUP($C157,Model!$A$2:$M$22,13,FALSE))</f>
        <v>#NAME?</v>
      </c>
      <c r="AI157" s="508" t="e">
        <f>(VLOOKUP($L157,Lookup!$V$4:$W$12,2,FALSE)/Lookup!$V$2)*VLOOKUP($C157,Model!$A$2:$E$22,5,FALSE)*VLOOKUP($C157,Model!$A$2:$N$22,14,FALSE)</f>
        <v>#N/A</v>
      </c>
      <c r="AJ157" s="508" t="e">
        <f>(VLOOKUP($M157,Lookup!$X$4:$Y$10,2,FALSE)/Lookup!$X$2)*VLOOKUP($C157,Model!$A$2:$E$22,5,FALSE)*VLOOKUP($C157,Model!$A$2:$O$22,15,FALSE)</f>
        <v>#N/A</v>
      </c>
      <c r="AK157" s="508" t="e">
        <f>(VLOOKUP($N157,Lookup!$Z$4:$AA$13,2,FALSE)/Lookup!$Z$2)*VLOOKUP($C157,Model!$A$2:$E$22,5,FALSE)*VLOOKUP($C157,Model!$A$2:$P$22,16,FALSE)</f>
        <v>#N/A</v>
      </c>
      <c r="AL157" s="508" t="e">
        <f>(VLOOKUP($O157,Lookup!$AB$4:$AC$13,2,FALSE)/Lookup!$AB$2)*VLOOKUP($C157,Model!$A$2:$E$22,5,FALSE)*VLOOKUP($C157,Model!$A$2:$Q$22,17,FALSE)</f>
        <v>#N/A</v>
      </c>
      <c r="AM157" s="508" t="e">
        <f>(VLOOKUP($P157,Lookup!$T$4:$U$8,2,FALSE)/Lookup!$T$2)*VLOOKUP($C157,Model!$A$2:$E$22,5,FALSE)*VLOOKUP($C157,Model!$A$2:$R$22,18,FALSE)</f>
        <v>#N/A</v>
      </c>
      <c r="AN157" s="508" t="e">
        <f>(VLOOKUP($Q157,Lookup!$AD$4:$AE$13,2,FALSE)/Lookup!$AD$2)*VLOOKUP($C157,Model!$A$2:$E$22,5,FALSE)*VLOOKUP($C157,Model!$A$2:$S$22,19,FALSE)</f>
        <v>#N/A</v>
      </c>
      <c r="AO157" s="508" t="e">
        <f>(VLOOKUP($R157,Lookup!$AF$4:$AG$8,2,FALSE)/Lookup!$AF$2)*VLOOKUP($C157,Model!$A$2:$E$22,5,FALSE)*VLOOKUP($C157,Model!$A$2:$T$22,20,FALSE)</f>
        <v>#N/A</v>
      </c>
      <c r="AP157" s="508" t="e">
        <f>(VLOOKUP($S157,Lookup!$AH$4:$AI$9,2,FALSE)/Lookup!$AH$2)*VLOOKUP($C157,Model!$A$2:$E$22,5,FALSE)*VLOOKUP($C157,Model!$A$2:$U$22,21,FALSE)</f>
        <v>#N/A</v>
      </c>
      <c r="AQ157" s="508" t="e">
        <f>(VLOOKUP($T157,Lookup!$AJ$4:$AK$12,2,FALSE)/Lookup!$AJ$2)*VLOOKUP($C157,Model!$A$2:$E$22,5,FALSE)*VLOOKUP($C157,Model!$A$2:$V$22,22,FALSE)</f>
        <v>#N/A</v>
      </c>
    </row>
    <row r="158">
      <c r="A158" s="74"/>
      <c r="B158" s="74"/>
      <c r="C158" s="74"/>
      <c r="D158" s="74"/>
      <c r="E158" s="74"/>
      <c r="F158" s="74"/>
      <c r="G158" s="74"/>
      <c r="H158" s="74"/>
      <c r="I158" s="75"/>
      <c r="J158" s="74"/>
      <c r="K158" s="74"/>
      <c r="L158" s="74"/>
      <c r="M158" s="74"/>
      <c r="N158" s="74"/>
      <c r="O158" s="77"/>
      <c r="P158" s="74"/>
      <c r="Q158" s="74"/>
      <c r="R158" s="74"/>
      <c r="S158" s="74"/>
      <c r="T158" s="74"/>
      <c r="U158" s="508">
        <f t="shared" si="6"/>
        <v>0</v>
      </c>
      <c r="V158" s="513">
        <f t="shared" si="5"/>
        <v>0</v>
      </c>
      <c r="W158" s="511"/>
      <c r="X158" s="511"/>
      <c r="Y158" s="511"/>
      <c r="Z158" s="507" t="e">
        <f>VLOOKUP($C158,Model!$A$2:$D$22,2,FALSE)</f>
        <v>#N/A</v>
      </c>
      <c r="AA158" s="508" t="e">
        <f>(VLOOKUP($D158,Lookup!$C$4:$D$36,2,FALSE)/Lookup!$C$2)*VLOOKUP($C158,Model!$A$2:$E$22,5,FALSE)*VLOOKUP($C158,Model!$A$2:$G$22,7,FALSE)</f>
        <v>#N/A</v>
      </c>
      <c r="AB158" s="508" t="e">
        <f>(VLOOKUP($E158,Lookup!$F$4:$G$8,2,FALSE)/Lookup!$F$2)*VLOOKUP($C158,Model!$A$2:$E$22,5,FALSE)*VLOOKUP($C158,Model!$A$2:$H$22,8,FALSE)</f>
        <v>#N/A</v>
      </c>
      <c r="AC158" s="508" t="e">
        <f>(VLOOKUP($F158,Lookup!$H$4:$I$26,2,FALSE)/Lookup!$H$2)*VLOOKUP($C158,Model!$A$2:$E$22,5,FALSE)*VLOOKUP($C158,Model!$A$2:$I$22,9,FALSE)</f>
        <v>#N/A</v>
      </c>
      <c r="AD158" s="508" t="e">
        <f>(VLOOKUP($G158,Lookup!$J$4:$K$34,2,FALSE)/Lookup!$J$2)*VLOOKUP($C158,Model!$A$2:$E$22,5,FALSE)*VLOOKUP($C158,Model!$A$2:$J$22,10,FALSE)</f>
        <v>#N/A</v>
      </c>
      <c r="AE158" s="508" t="e">
        <f>(VLOOKUP($H158,Lookup!$L$4:$M$15,2,FALSE)/Lookup!$L$2)*VLOOKUP($C158,Model!$A$2:$E$22,5,FALSE)*VLOOKUP($C158,Model!$A$2:$K$22,11,FALSE)</f>
        <v>#N/A</v>
      </c>
      <c r="AF158" s="508" t="e">
        <f>_xlfn.SWITCH(VLOOKUP($C158,Model!$A$2:$F$22,6,FALSE),8,(VLOOKUP($I158,Lookup!$N$17:$O$24,2,FALSE)/Lookup!$L$2)*VLOOKUP($C158,Model!$A$2:$E$22,5,FALSE)*VLOOKUP($C158,Model!$A$2:$K$22,11,FALSE),(VLOOKUP($I158,Lookup!$N$4:$O$15,2,FALSE)/Lookup!$L$2)*VLOOKUP($C158,Model!$A$2:$E$22,5,FALSE)*VLOOKUP($C158,Model!$A$2:$K$22,11,FALSE))</f>
        <v>#NAME?</v>
      </c>
      <c r="AG158" s="508" t="e">
        <f>(VLOOKUP($J158,Lookup!$P$4:$Q$15,2,FALSE)/Lookup!$P$2)*VLOOKUP($C158,Model!$A$2:$E$22,5,FALSE)*VLOOKUP($C158,Model!$A$2:$L$22,12,FALSE)</f>
        <v>#N/A</v>
      </c>
      <c r="AH158" s="508" t="e">
        <f>_xlfn.SWITCH(VLOOKUP($C158,Model!$A$2:$F$22,6,FALSE),8,(VLOOKUP($K158,Lookup!$R$15:$S$23,2,FALSE)/Lookup!$R$2)*VLOOKUP($C158,Model!$A$2:$E$22,5,FALSE)*VLOOKUP($C158,Model!$A$2:$M$22,13,FALSE),(VLOOKUP($K158,Lookup!$R$4:$S$12,2,FALSE)/Lookup!$R$2)*VLOOKUP($C158,Model!$A$2:$E$22,5,FALSE)*VLOOKUP($C158,Model!$A$2:$M$22,13,FALSE))</f>
        <v>#NAME?</v>
      </c>
      <c r="AI158" s="508" t="e">
        <f>(VLOOKUP($L158,Lookup!$V$4:$W$12,2,FALSE)/Lookup!$V$2)*VLOOKUP($C158,Model!$A$2:$E$22,5,FALSE)*VLOOKUP($C158,Model!$A$2:$N$22,14,FALSE)</f>
        <v>#N/A</v>
      </c>
      <c r="AJ158" s="508" t="e">
        <f>(VLOOKUP($M158,Lookup!$X$4:$Y$10,2,FALSE)/Lookup!$X$2)*VLOOKUP($C158,Model!$A$2:$E$22,5,FALSE)*VLOOKUP($C158,Model!$A$2:$O$22,15,FALSE)</f>
        <v>#N/A</v>
      </c>
      <c r="AK158" s="508" t="e">
        <f>(VLOOKUP($N158,Lookup!$Z$4:$AA$13,2,FALSE)/Lookup!$Z$2)*VLOOKUP($C158,Model!$A$2:$E$22,5,FALSE)*VLOOKUP($C158,Model!$A$2:$P$22,16,FALSE)</f>
        <v>#N/A</v>
      </c>
      <c r="AL158" s="508" t="e">
        <f>(VLOOKUP($O158,Lookup!$AB$4:$AC$13,2,FALSE)/Lookup!$AB$2)*VLOOKUP($C158,Model!$A$2:$E$22,5,FALSE)*VLOOKUP($C158,Model!$A$2:$Q$22,17,FALSE)</f>
        <v>#N/A</v>
      </c>
      <c r="AM158" s="508" t="e">
        <f>(VLOOKUP($P158,Lookup!$T$4:$U$8,2,FALSE)/Lookup!$T$2)*VLOOKUP($C158,Model!$A$2:$E$22,5,FALSE)*VLOOKUP($C158,Model!$A$2:$R$22,18,FALSE)</f>
        <v>#N/A</v>
      </c>
      <c r="AN158" s="508" t="e">
        <f>(VLOOKUP($Q158,Lookup!$AD$4:$AE$13,2,FALSE)/Lookup!$AD$2)*VLOOKUP($C158,Model!$A$2:$E$22,5,FALSE)*VLOOKUP($C158,Model!$A$2:$S$22,19,FALSE)</f>
        <v>#N/A</v>
      </c>
      <c r="AO158" s="508" t="e">
        <f>(VLOOKUP($R158,Lookup!$AF$4:$AG$8,2,FALSE)/Lookup!$AF$2)*VLOOKUP($C158,Model!$A$2:$E$22,5,FALSE)*VLOOKUP($C158,Model!$A$2:$T$22,20,FALSE)</f>
        <v>#N/A</v>
      </c>
      <c r="AP158" s="508" t="e">
        <f>(VLOOKUP($S158,Lookup!$AH$4:$AI$9,2,FALSE)/Lookup!$AH$2)*VLOOKUP($C158,Model!$A$2:$E$22,5,FALSE)*VLOOKUP($C158,Model!$A$2:$U$22,21,FALSE)</f>
        <v>#N/A</v>
      </c>
      <c r="AQ158" s="508" t="e">
        <f>(VLOOKUP($T158,Lookup!$AJ$4:$AK$12,2,FALSE)/Lookup!$AJ$2)*VLOOKUP($C158,Model!$A$2:$E$22,5,FALSE)*VLOOKUP($C158,Model!$A$2:$V$22,22,FALSE)</f>
        <v>#N/A</v>
      </c>
    </row>
    <row r="159">
      <c r="A159" s="74"/>
      <c r="B159" s="74"/>
      <c r="C159" s="74"/>
      <c r="D159" s="74"/>
      <c r="E159" s="74"/>
      <c r="F159" s="74"/>
      <c r="G159" s="74"/>
      <c r="H159" s="74"/>
      <c r="I159" s="75"/>
      <c r="J159" s="74"/>
      <c r="K159" s="74"/>
      <c r="L159" s="74"/>
      <c r="M159" s="74"/>
      <c r="N159" s="74"/>
      <c r="O159" s="77"/>
      <c r="P159" s="74"/>
      <c r="Q159" s="74"/>
      <c r="R159" s="74"/>
      <c r="S159" s="74"/>
      <c r="T159" s="74"/>
      <c r="U159" s="508">
        <f t="shared" si="6"/>
        <v>0</v>
      </c>
      <c r="V159" s="513">
        <f t="shared" si="5"/>
        <v>0</v>
      </c>
      <c r="W159" s="511"/>
      <c r="X159" s="511"/>
      <c r="Y159" s="511"/>
      <c r="Z159" s="507" t="e">
        <f>VLOOKUP($C159,Model!$A$2:$D$22,2,FALSE)</f>
        <v>#N/A</v>
      </c>
      <c r="AA159" s="508" t="e">
        <f>(VLOOKUP($D159,Lookup!$C$4:$D$36,2,FALSE)/Lookup!$C$2)*VLOOKUP($C159,Model!$A$2:$E$22,5,FALSE)*VLOOKUP($C159,Model!$A$2:$G$22,7,FALSE)</f>
        <v>#N/A</v>
      </c>
      <c r="AB159" s="508" t="e">
        <f>(VLOOKUP($E159,Lookup!$F$4:$G$8,2,FALSE)/Lookup!$F$2)*VLOOKUP($C159,Model!$A$2:$E$22,5,FALSE)*VLOOKUP($C159,Model!$A$2:$H$22,8,FALSE)</f>
        <v>#N/A</v>
      </c>
      <c r="AC159" s="508" t="e">
        <f>(VLOOKUP($F159,Lookup!$H$4:$I$26,2,FALSE)/Lookup!$H$2)*VLOOKUP($C159,Model!$A$2:$E$22,5,FALSE)*VLOOKUP($C159,Model!$A$2:$I$22,9,FALSE)</f>
        <v>#N/A</v>
      </c>
      <c r="AD159" s="508" t="e">
        <f>(VLOOKUP($G159,Lookup!$J$4:$K$34,2,FALSE)/Lookup!$J$2)*VLOOKUP($C159,Model!$A$2:$E$22,5,FALSE)*VLOOKUP($C159,Model!$A$2:$J$22,10,FALSE)</f>
        <v>#N/A</v>
      </c>
      <c r="AE159" s="508" t="e">
        <f>(VLOOKUP($H159,Lookup!$L$4:$M$15,2,FALSE)/Lookup!$L$2)*VLOOKUP($C159,Model!$A$2:$E$22,5,FALSE)*VLOOKUP($C159,Model!$A$2:$K$22,11,FALSE)</f>
        <v>#N/A</v>
      </c>
      <c r="AF159" s="508" t="e">
        <f>_xlfn.SWITCH(VLOOKUP($C159,Model!$A$2:$F$22,6,FALSE),8,(VLOOKUP($I159,Lookup!$N$17:$O$24,2,FALSE)/Lookup!$L$2)*VLOOKUP($C159,Model!$A$2:$E$22,5,FALSE)*VLOOKUP($C159,Model!$A$2:$K$22,11,FALSE),(VLOOKUP($I159,Lookup!$N$4:$O$15,2,FALSE)/Lookup!$L$2)*VLOOKUP($C159,Model!$A$2:$E$22,5,FALSE)*VLOOKUP($C159,Model!$A$2:$K$22,11,FALSE))</f>
        <v>#NAME?</v>
      </c>
      <c r="AG159" s="508" t="e">
        <f>(VLOOKUP($J159,Lookup!$P$4:$Q$15,2,FALSE)/Lookup!$P$2)*VLOOKUP($C159,Model!$A$2:$E$22,5,FALSE)*VLOOKUP($C159,Model!$A$2:$L$22,12,FALSE)</f>
        <v>#N/A</v>
      </c>
      <c r="AH159" s="508" t="e">
        <f>_xlfn.SWITCH(VLOOKUP($C159,Model!$A$2:$F$22,6,FALSE),8,(VLOOKUP($K159,Lookup!$R$15:$S$23,2,FALSE)/Lookup!$R$2)*VLOOKUP($C159,Model!$A$2:$E$22,5,FALSE)*VLOOKUP($C159,Model!$A$2:$M$22,13,FALSE),(VLOOKUP($K159,Lookup!$R$4:$S$12,2,FALSE)/Lookup!$R$2)*VLOOKUP($C159,Model!$A$2:$E$22,5,FALSE)*VLOOKUP($C159,Model!$A$2:$M$22,13,FALSE))</f>
        <v>#NAME?</v>
      </c>
      <c r="AI159" s="508" t="e">
        <f>(VLOOKUP($L159,Lookup!$V$4:$W$12,2,FALSE)/Lookup!$V$2)*VLOOKUP($C159,Model!$A$2:$E$22,5,FALSE)*VLOOKUP($C159,Model!$A$2:$N$22,14,FALSE)</f>
        <v>#N/A</v>
      </c>
      <c r="AJ159" s="508" t="e">
        <f>(VLOOKUP($M159,Lookup!$X$4:$Y$10,2,FALSE)/Lookup!$X$2)*VLOOKUP($C159,Model!$A$2:$E$22,5,FALSE)*VLOOKUP($C159,Model!$A$2:$O$22,15,FALSE)</f>
        <v>#N/A</v>
      </c>
      <c r="AK159" s="508" t="e">
        <f>(VLOOKUP($N159,Lookup!$Z$4:$AA$13,2,FALSE)/Lookup!$Z$2)*VLOOKUP($C159,Model!$A$2:$E$22,5,FALSE)*VLOOKUP($C159,Model!$A$2:$P$22,16,FALSE)</f>
        <v>#N/A</v>
      </c>
      <c r="AL159" s="508" t="e">
        <f>(VLOOKUP($O159,Lookup!$AB$4:$AC$13,2,FALSE)/Lookup!$AB$2)*VLOOKUP($C159,Model!$A$2:$E$22,5,FALSE)*VLOOKUP($C159,Model!$A$2:$Q$22,17,FALSE)</f>
        <v>#N/A</v>
      </c>
      <c r="AM159" s="508" t="e">
        <f>(VLOOKUP($P159,Lookup!$T$4:$U$8,2,FALSE)/Lookup!$T$2)*VLOOKUP($C159,Model!$A$2:$E$22,5,FALSE)*VLOOKUP($C159,Model!$A$2:$R$22,18,FALSE)</f>
        <v>#N/A</v>
      </c>
      <c r="AN159" s="508" t="e">
        <f>(VLOOKUP($Q159,Lookup!$AD$4:$AE$13,2,FALSE)/Lookup!$AD$2)*VLOOKUP($C159,Model!$A$2:$E$22,5,FALSE)*VLOOKUP($C159,Model!$A$2:$S$22,19,FALSE)</f>
        <v>#N/A</v>
      </c>
      <c r="AO159" s="508" t="e">
        <f>(VLOOKUP($R159,Lookup!$AF$4:$AG$8,2,FALSE)/Lookup!$AF$2)*VLOOKUP($C159,Model!$A$2:$E$22,5,FALSE)*VLOOKUP($C159,Model!$A$2:$T$22,20,FALSE)</f>
        <v>#N/A</v>
      </c>
      <c r="AP159" s="508" t="e">
        <f>(VLOOKUP($S159,Lookup!$AH$4:$AI$9,2,FALSE)/Lookup!$AH$2)*VLOOKUP($C159,Model!$A$2:$E$22,5,FALSE)*VLOOKUP($C159,Model!$A$2:$U$22,21,FALSE)</f>
        <v>#N/A</v>
      </c>
      <c r="AQ159" s="508" t="e">
        <f>(VLOOKUP($T159,Lookup!$AJ$4:$AK$12,2,FALSE)/Lookup!$AJ$2)*VLOOKUP($C159,Model!$A$2:$E$22,5,FALSE)*VLOOKUP($C159,Model!$A$2:$V$22,22,FALSE)</f>
        <v>#N/A</v>
      </c>
    </row>
    <row r="160">
      <c r="A160" s="74"/>
      <c r="B160" s="74"/>
      <c r="C160" s="74"/>
      <c r="D160" s="74"/>
      <c r="E160" s="74"/>
      <c r="F160" s="74"/>
      <c r="G160" s="74"/>
      <c r="H160" s="74"/>
      <c r="I160" s="75"/>
      <c r="J160" s="74"/>
      <c r="K160" s="74"/>
      <c r="L160" s="74"/>
      <c r="M160" s="74"/>
      <c r="N160" s="74"/>
      <c r="O160" s="77"/>
      <c r="P160" s="74"/>
      <c r="Q160" s="74"/>
      <c r="R160" s="74"/>
      <c r="S160" s="74"/>
      <c r="T160" s="74"/>
      <c r="U160" s="508">
        <f t="shared" si="6"/>
        <v>0</v>
      </c>
      <c r="V160" s="513">
        <f t="shared" si="5"/>
        <v>0</v>
      </c>
      <c r="W160" s="511"/>
      <c r="X160" s="511"/>
      <c r="Y160" s="511"/>
      <c r="Z160" s="507" t="e">
        <f>VLOOKUP($C160,Model!$A$2:$D$22,2,FALSE)</f>
        <v>#N/A</v>
      </c>
      <c r="AA160" s="508" t="e">
        <f>(VLOOKUP($D160,Lookup!$C$4:$D$36,2,FALSE)/Lookup!$C$2)*VLOOKUP($C160,Model!$A$2:$E$22,5,FALSE)*VLOOKUP($C160,Model!$A$2:$G$22,7,FALSE)</f>
        <v>#N/A</v>
      </c>
      <c r="AB160" s="508" t="e">
        <f>(VLOOKUP($E160,Lookup!$F$4:$G$8,2,FALSE)/Lookup!$F$2)*VLOOKUP($C160,Model!$A$2:$E$22,5,FALSE)*VLOOKUP($C160,Model!$A$2:$H$22,8,FALSE)</f>
        <v>#N/A</v>
      </c>
      <c r="AC160" s="508" t="e">
        <f>(VLOOKUP($F160,Lookup!$H$4:$I$26,2,FALSE)/Lookup!$H$2)*VLOOKUP($C160,Model!$A$2:$E$22,5,FALSE)*VLOOKUP($C160,Model!$A$2:$I$22,9,FALSE)</f>
        <v>#N/A</v>
      </c>
      <c r="AD160" s="508" t="e">
        <f>(VLOOKUP($G160,Lookup!$J$4:$K$34,2,FALSE)/Lookup!$J$2)*VLOOKUP($C160,Model!$A$2:$E$22,5,FALSE)*VLOOKUP($C160,Model!$A$2:$J$22,10,FALSE)</f>
        <v>#N/A</v>
      </c>
      <c r="AE160" s="508" t="e">
        <f>(VLOOKUP($H160,Lookup!$L$4:$M$15,2,FALSE)/Lookup!$L$2)*VLOOKUP($C160,Model!$A$2:$E$22,5,FALSE)*VLOOKUP($C160,Model!$A$2:$K$22,11,FALSE)</f>
        <v>#N/A</v>
      </c>
      <c r="AF160" s="508" t="e">
        <f>_xlfn.SWITCH(VLOOKUP($C160,Model!$A$2:$F$22,6,FALSE),8,(VLOOKUP($I160,Lookup!$N$17:$O$24,2,FALSE)/Lookup!$L$2)*VLOOKUP($C160,Model!$A$2:$E$22,5,FALSE)*VLOOKUP($C160,Model!$A$2:$K$22,11,FALSE),(VLOOKUP($I160,Lookup!$N$4:$O$15,2,FALSE)/Lookup!$L$2)*VLOOKUP($C160,Model!$A$2:$E$22,5,FALSE)*VLOOKUP($C160,Model!$A$2:$K$22,11,FALSE))</f>
        <v>#NAME?</v>
      </c>
      <c r="AG160" s="508" t="e">
        <f>(VLOOKUP($J160,Lookup!$P$4:$Q$15,2,FALSE)/Lookup!$P$2)*VLOOKUP($C160,Model!$A$2:$E$22,5,FALSE)*VLOOKUP($C160,Model!$A$2:$L$22,12,FALSE)</f>
        <v>#N/A</v>
      </c>
      <c r="AH160" s="508" t="e">
        <f>_xlfn.SWITCH(VLOOKUP($C160,Model!$A$2:$F$22,6,FALSE),8,(VLOOKUP($K160,Lookup!$R$15:$S$23,2,FALSE)/Lookup!$R$2)*VLOOKUP($C160,Model!$A$2:$E$22,5,FALSE)*VLOOKUP($C160,Model!$A$2:$M$22,13,FALSE),(VLOOKUP($K160,Lookup!$R$4:$S$12,2,FALSE)/Lookup!$R$2)*VLOOKUP($C160,Model!$A$2:$E$22,5,FALSE)*VLOOKUP($C160,Model!$A$2:$M$22,13,FALSE))</f>
        <v>#NAME?</v>
      </c>
      <c r="AI160" s="508" t="e">
        <f>(VLOOKUP($L160,Lookup!$V$4:$W$12,2,FALSE)/Lookup!$V$2)*VLOOKUP($C160,Model!$A$2:$E$22,5,FALSE)*VLOOKUP($C160,Model!$A$2:$N$22,14,FALSE)</f>
        <v>#N/A</v>
      </c>
      <c r="AJ160" s="508" t="e">
        <f>(VLOOKUP($M160,Lookup!$X$4:$Y$10,2,FALSE)/Lookup!$X$2)*VLOOKUP($C160,Model!$A$2:$E$22,5,FALSE)*VLOOKUP($C160,Model!$A$2:$O$22,15,FALSE)</f>
        <v>#N/A</v>
      </c>
      <c r="AK160" s="508" t="e">
        <f>(VLOOKUP($N160,Lookup!$Z$4:$AA$13,2,FALSE)/Lookup!$Z$2)*VLOOKUP($C160,Model!$A$2:$E$22,5,FALSE)*VLOOKUP($C160,Model!$A$2:$P$22,16,FALSE)</f>
        <v>#N/A</v>
      </c>
      <c r="AL160" s="508" t="e">
        <f>(VLOOKUP($O160,Lookup!$AB$4:$AC$13,2,FALSE)/Lookup!$AB$2)*VLOOKUP($C160,Model!$A$2:$E$22,5,FALSE)*VLOOKUP($C160,Model!$A$2:$Q$22,17,FALSE)</f>
        <v>#N/A</v>
      </c>
      <c r="AM160" s="508" t="e">
        <f>(VLOOKUP($P160,Lookup!$T$4:$U$8,2,FALSE)/Lookup!$T$2)*VLOOKUP($C160,Model!$A$2:$E$22,5,FALSE)*VLOOKUP($C160,Model!$A$2:$R$22,18,FALSE)</f>
        <v>#N/A</v>
      </c>
      <c r="AN160" s="508" t="e">
        <f>(VLOOKUP($Q160,Lookup!$AD$4:$AE$13,2,FALSE)/Lookup!$AD$2)*VLOOKUP($C160,Model!$A$2:$E$22,5,FALSE)*VLOOKUP($C160,Model!$A$2:$S$22,19,FALSE)</f>
        <v>#N/A</v>
      </c>
      <c r="AO160" s="508" t="e">
        <f>(VLOOKUP($R160,Lookup!$AF$4:$AG$8,2,FALSE)/Lookup!$AF$2)*VLOOKUP($C160,Model!$A$2:$E$22,5,FALSE)*VLOOKUP($C160,Model!$A$2:$T$22,20,FALSE)</f>
        <v>#N/A</v>
      </c>
      <c r="AP160" s="508" t="e">
        <f>(VLOOKUP($S160,Lookup!$AH$4:$AI$9,2,FALSE)/Lookup!$AH$2)*VLOOKUP($C160,Model!$A$2:$E$22,5,FALSE)*VLOOKUP($C160,Model!$A$2:$U$22,21,FALSE)</f>
        <v>#N/A</v>
      </c>
      <c r="AQ160" s="508" t="e">
        <f>(VLOOKUP($T160,Lookup!$AJ$4:$AK$12,2,FALSE)/Lookup!$AJ$2)*VLOOKUP($C160,Model!$A$2:$E$22,5,FALSE)*VLOOKUP($C160,Model!$A$2:$V$22,22,FALSE)</f>
        <v>#N/A</v>
      </c>
    </row>
    <row r="161">
      <c r="A161" s="74"/>
      <c r="B161" s="74"/>
      <c r="C161" s="74"/>
      <c r="D161" s="74"/>
      <c r="E161" s="74"/>
      <c r="F161" s="74"/>
      <c r="G161" s="74"/>
      <c r="H161" s="74"/>
      <c r="I161" s="75"/>
      <c r="J161" s="74"/>
      <c r="K161" s="74"/>
      <c r="L161" s="74"/>
      <c r="M161" s="74"/>
      <c r="N161" s="74"/>
      <c r="O161" s="77"/>
      <c r="P161" s="74"/>
      <c r="Q161" s="74"/>
      <c r="R161" s="74"/>
      <c r="S161" s="74"/>
      <c r="T161" s="74"/>
      <c r="U161" s="508">
        <f t="shared" si="6"/>
        <v>0</v>
      </c>
      <c r="V161" s="513">
        <f t="shared" si="5"/>
        <v>0</v>
      </c>
      <c r="W161" s="511"/>
      <c r="X161" s="511"/>
      <c r="Y161" s="511"/>
      <c r="Z161" s="507" t="e">
        <f>VLOOKUP($C161,Model!$A$2:$D$22,2,FALSE)</f>
        <v>#N/A</v>
      </c>
      <c r="AA161" s="508" t="e">
        <f>(VLOOKUP($D161,Lookup!$C$4:$D$36,2,FALSE)/Lookup!$C$2)*VLOOKUP($C161,Model!$A$2:$E$22,5,FALSE)*VLOOKUP($C161,Model!$A$2:$G$22,7,FALSE)</f>
        <v>#N/A</v>
      </c>
      <c r="AB161" s="508" t="e">
        <f>(VLOOKUP($E161,Lookup!$F$4:$G$8,2,FALSE)/Lookup!$F$2)*VLOOKUP($C161,Model!$A$2:$E$22,5,FALSE)*VLOOKUP($C161,Model!$A$2:$H$22,8,FALSE)</f>
        <v>#N/A</v>
      </c>
      <c r="AC161" s="508" t="e">
        <f>(VLOOKUP($F161,Lookup!$H$4:$I$26,2,FALSE)/Lookup!$H$2)*VLOOKUP($C161,Model!$A$2:$E$22,5,FALSE)*VLOOKUP($C161,Model!$A$2:$I$22,9,FALSE)</f>
        <v>#N/A</v>
      </c>
      <c r="AD161" s="508" t="e">
        <f>(VLOOKUP($G161,Lookup!$J$4:$K$34,2,FALSE)/Lookup!$J$2)*VLOOKUP($C161,Model!$A$2:$E$22,5,FALSE)*VLOOKUP($C161,Model!$A$2:$J$22,10,FALSE)</f>
        <v>#N/A</v>
      </c>
      <c r="AE161" s="508" t="e">
        <f>(VLOOKUP($H161,Lookup!$L$4:$M$15,2,FALSE)/Lookup!$L$2)*VLOOKUP($C161,Model!$A$2:$E$22,5,FALSE)*VLOOKUP($C161,Model!$A$2:$K$22,11,FALSE)</f>
        <v>#N/A</v>
      </c>
      <c r="AF161" s="508" t="e">
        <f>_xlfn.SWITCH(VLOOKUP($C161,Model!$A$2:$F$22,6,FALSE),8,(VLOOKUP($I161,Lookup!$N$17:$O$24,2,FALSE)/Lookup!$L$2)*VLOOKUP($C161,Model!$A$2:$E$22,5,FALSE)*VLOOKUP($C161,Model!$A$2:$K$22,11,FALSE),(VLOOKUP($I161,Lookup!$N$4:$O$15,2,FALSE)/Lookup!$L$2)*VLOOKUP($C161,Model!$A$2:$E$22,5,FALSE)*VLOOKUP($C161,Model!$A$2:$K$22,11,FALSE))</f>
        <v>#NAME?</v>
      </c>
      <c r="AG161" s="508" t="e">
        <f>(VLOOKUP($J161,Lookup!$P$4:$Q$15,2,FALSE)/Lookup!$P$2)*VLOOKUP($C161,Model!$A$2:$E$22,5,FALSE)*VLOOKUP($C161,Model!$A$2:$L$22,12,FALSE)</f>
        <v>#N/A</v>
      </c>
      <c r="AH161" s="508" t="e">
        <f>_xlfn.SWITCH(VLOOKUP($C161,Model!$A$2:$F$22,6,FALSE),8,(VLOOKUP($K161,Lookup!$R$15:$S$23,2,FALSE)/Lookup!$R$2)*VLOOKUP($C161,Model!$A$2:$E$22,5,FALSE)*VLOOKUP($C161,Model!$A$2:$M$22,13,FALSE),(VLOOKUP($K161,Lookup!$R$4:$S$12,2,FALSE)/Lookup!$R$2)*VLOOKUP($C161,Model!$A$2:$E$22,5,FALSE)*VLOOKUP($C161,Model!$A$2:$M$22,13,FALSE))</f>
        <v>#NAME?</v>
      </c>
      <c r="AI161" s="508" t="e">
        <f>(VLOOKUP($L161,Lookup!$V$4:$W$12,2,FALSE)/Lookup!$V$2)*VLOOKUP($C161,Model!$A$2:$E$22,5,FALSE)*VLOOKUP($C161,Model!$A$2:$N$22,14,FALSE)</f>
        <v>#N/A</v>
      </c>
      <c r="AJ161" s="508" t="e">
        <f>(VLOOKUP($M161,Lookup!$X$4:$Y$10,2,FALSE)/Lookup!$X$2)*VLOOKUP($C161,Model!$A$2:$E$22,5,FALSE)*VLOOKUP($C161,Model!$A$2:$O$22,15,FALSE)</f>
        <v>#N/A</v>
      </c>
      <c r="AK161" s="508" t="e">
        <f>(VLOOKUP($N161,Lookup!$Z$4:$AA$13,2,FALSE)/Lookup!$Z$2)*VLOOKUP($C161,Model!$A$2:$E$22,5,FALSE)*VLOOKUP($C161,Model!$A$2:$P$22,16,FALSE)</f>
        <v>#N/A</v>
      </c>
      <c r="AL161" s="508" t="e">
        <f>(VLOOKUP($O161,Lookup!$AB$4:$AC$13,2,FALSE)/Lookup!$AB$2)*VLOOKUP($C161,Model!$A$2:$E$22,5,FALSE)*VLOOKUP($C161,Model!$A$2:$Q$22,17,FALSE)</f>
        <v>#N/A</v>
      </c>
      <c r="AM161" s="508" t="e">
        <f>(VLOOKUP($P161,Lookup!$T$4:$U$8,2,FALSE)/Lookup!$T$2)*VLOOKUP($C161,Model!$A$2:$E$22,5,FALSE)*VLOOKUP($C161,Model!$A$2:$R$22,18,FALSE)</f>
        <v>#N/A</v>
      </c>
      <c r="AN161" s="508" t="e">
        <f>(VLOOKUP($Q161,Lookup!$AD$4:$AE$13,2,FALSE)/Lookup!$AD$2)*VLOOKUP($C161,Model!$A$2:$E$22,5,FALSE)*VLOOKUP($C161,Model!$A$2:$S$22,19,FALSE)</f>
        <v>#N/A</v>
      </c>
      <c r="AO161" s="508" t="e">
        <f>(VLOOKUP($R161,Lookup!$AF$4:$AG$8,2,FALSE)/Lookup!$AF$2)*VLOOKUP($C161,Model!$A$2:$E$22,5,FALSE)*VLOOKUP($C161,Model!$A$2:$T$22,20,FALSE)</f>
        <v>#N/A</v>
      </c>
      <c r="AP161" s="508" t="e">
        <f>(VLOOKUP($S161,Lookup!$AH$4:$AI$9,2,FALSE)/Lookup!$AH$2)*VLOOKUP($C161,Model!$A$2:$E$22,5,FALSE)*VLOOKUP($C161,Model!$A$2:$U$22,21,FALSE)</f>
        <v>#N/A</v>
      </c>
      <c r="AQ161" s="508" t="e">
        <f>(VLOOKUP($T161,Lookup!$AJ$4:$AK$12,2,FALSE)/Lookup!$AJ$2)*VLOOKUP($C161,Model!$A$2:$E$22,5,FALSE)*VLOOKUP($C161,Model!$A$2:$V$22,22,FALSE)</f>
        <v>#N/A</v>
      </c>
    </row>
    <row r="162">
      <c r="A162" s="74"/>
      <c r="B162" s="74"/>
      <c r="C162" s="74"/>
      <c r="D162" s="74"/>
      <c r="E162" s="74"/>
      <c r="F162" s="74"/>
      <c r="G162" s="74"/>
      <c r="H162" s="74"/>
      <c r="I162" s="75"/>
      <c r="J162" s="74"/>
      <c r="K162" s="74"/>
      <c r="L162" s="74"/>
      <c r="M162" s="74"/>
      <c r="N162" s="74"/>
      <c r="O162" s="77"/>
      <c r="P162" s="74"/>
      <c r="Q162" s="74"/>
      <c r="R162" s="74"/>
      <c r="S162" s="74"/>
      <c r="T162" s="74"/>
      <c r="U162" s="508">
        <f t="shared" si="6"/>
        <v>0</v>
      </c>
      <c r="V162" s="513">
        <f t="shared" si="5"/>
        <v>0</v>
      </c>
      <c r="W162" s="511"/>
      <c r="X162" s="511"/>
      <c r="Y162" s="511"/>
      <c r="Z162" s="507" t="e">
        <f>VLOOKUP($C162,Model!$A$2:$D$22,2,FALSE)</f>
        <v>#N/A</v>
      </c>
      <c r="AA162" s="508" t="e">
        <f>(VLOOKUP($D162,Lookup!$C$4:$D$36,2,FALSE)/Lookup!$C$2)*VLOOKUP($C162,Model!$A$2:$E$22,5,FALSE)*VLOOKUP($C162,Model!$A$2:$G$22,7,FALSE)</f>
        <v>#N/A</v>
      </c>
      <c r="AB162" s="508" t="e">
        <f>(VLOOKUP($E162,Lookup!$F$4:$G$8,2,FALSE)/Lookup!$F$2)*VLOOKUP($C162,Model!$A$2:$E$22,5,FALSE)*VLOOKUP($C162,Model!$A$2:$H$22,8,FALSE)</f>
        <v>#N/A</v>
      </c>
      <c r="AC162" s="508" t="e">
        <f>(VLOOKUP($F162,Lookup!$H$4:$I$26,2,FALSE)/Lookup!$H$2)*VLOOKUP($C162,Model!$A$2:$E$22,5,FALSE)*VLOOKUP($C162,Model!$A$2:$I$22,9,FALSE)</f>
        <v>#N/A</v>
      </c>
      <c r="AD162" s="508" t="e">
        <f>(VLOOKUP($G162,Lookup!$J$4:$K$34,2,FALSE)/Lookup!$J$2)*VLOOKUP($C162,Model!$A$2:$E$22,5,FALSE)*VLOOKUP($C162,Model!$A$2:$J$22,10,FALSE)</f>
        <v>#N/A</v>
      </c>
      <c r="AE162" s="508" t="e">
        <f>(VLOOKUP($H162,Lookup!$L$4:$M$15,2,FALSE)/Lookup!$L$2)*VLOOKUP($C162,Model!$A$2:$E$22,5,FALSE)*VLOOKUP($C162,Model!$A$2:$K$22,11,FALSE)</f>
        <v>#N/A</v>
      </c>
      <c r="AF162" s="508" t="e">
        <f>_xlfn.SWITCH(VLOOKUP($C162,Model!$A$2:$F$22,6,FALSE),8,(VLOOKUP($I162,Lookup!$N$17:$O$24,2,FALSE)/Lookup!$L$2)*VLOOKUP($C162,Model!$A$2:$E$22,5,FALSE)*VLOOKUP($C162,Model!$A$2:$K$22,11,FALSE),(VLOOKUP($I162,Lookup!$N$4:$O$15,2,FALSE)/Lookup!$L$2)*VLOOKUP($C162,Model!$A$2:$E$22,5,FALSE)*VLOOKUP($C162,Model!$A$2:$K$22,11,FALSE))</f>
        <v>#NAME?</v>
      </c>
      <c r="AG162" s="508" t="e">
        <f>(VLOOKUP($J162,Lookup!$P$4:$Q$15,2,FALSE)/Lookup!$P$2)*VLOOKUP($C162,Model!$A$2:$E$22,5,FALSE)*VLOOKUP($C162,Model!$A$2:$L$22,12,FALSE)</f>
        <v>#N/A</v>
      </c>
      <c r="AH162" s="508" t="e">
        <f>_xlfn.SWITCH(VLOOKUP($C162,Model!$A$2:$F$22,6,FALSE),8,(VLOOKUP($K162,Lookup!$R$15:$S$23,2,FALSE)/Lookup!$R$2)*VLOOKUP($C162,Model!$A$2:$E$22,5,FALSE)*VLOOKUP($C162,Model!$A$2:$M$22,13,FALSE),(VLOOKUP($K162,Lookup!$R$4:$S$12,2,FALSE)/Lookup!$R$2)*VLOOKUP($C162,Model!$A$2:$E$22,5,FALSE)*VLOOKUP($C162,Model!$A$2:$M$22,13,FALSE))</f>
        <v>#NAME?</v>
      </c>
      <c r="AI162" s="508" t="e">
        <f>(VLOOKUP($L162,Lookup!$V$4:$W$12,2,FALSE)/Lookup!$V$2)*VLOOKUP($C162,Model!$A$2:$E$22,5,FALSE)*VLOOKUP($C162,Model!$A$2:$N$22,14,FALSE)</f>
        <v>#N/A</v>
      </c>
      <c r="AJ162" s="508" t="e">
        <f>(VLOOKUP($M162,Lookup!$X$4:$Y$10,2,FALSE)/Lookup!$X$2)*VLOOKUP($C162,Model!$A$2:$E$22,5,FALSE)*VLOOKUP($C162,Model!$A$2:$O$22,15,FALSE)</f>
        <v>#N/A</v>
      </c>
      <c r="AK162" s="508" t="e">
        <f>(VLOOKUP($N162,Lookup!$Z$4:$AA$13,2,FALSE)/Lookup!$Z$2)*VLOOKUP($C162,Model!$A$2:$E$22,5,FALSE)*VLOOKUP($C162,Model!$A$2:$P$22,16,FALSE)</f>
        <v>#N/A</v>
      </c>
      <c r="AL162" s="508" t="e">
        <f>(VLOOKUP($O162,Lookup!$AB$4:$AC$13,2,FALSE)/Lookup!$AB$2)*VLOOKUP($C162,Model!$A$2:$E$22,5,FALSE)*VLOOKUP($C162,Model!$A$2:$Q$22,17,FALSE)</f>
        <v>#N/A</v>
      </c>
      <c r="AM162" s="508" t="e">
        <f>(VLOOKUP($P162,Lookup!$T$4:$U$8,2,FALSE)/Lookup!$T$2)*VLOOKUP($C162,Model!$A$2:$E$22,5,FALSE)*VLOOKUP($C162,Model!$A$2:$R$22,18,FALSE)</f>
        <v>#N/A</v>
      </c>
      <c r="AN162" s="508" t="e">
        <f>(VLOOKUP($Q162,Lookup!$AD$4:$AE$13,2,FALSE)/Lookup!$AD$2)*VLOOKUP($C162,Model!$A$2:$E$22,5,FALSE)*VLOOKUP($C162,Model!$A$2:$S$22,19,FALSE)</f>
        <v>#N/A</v>
      </c>
      <c r="AO162" s="508" t="e">
        <f>(VLOOKUP($R162,Lookup!$AF$4:$AG$8,2,FALSE)/Lookup!$AF$2)*VLOOKUP($C162,Model!$A$2:$E$22,5,FALSE)*VLOOKUP($C162,Model!$A$2:$T$22,20,FALSE)</f>
        <v>#N/A</v>
      </c>
      <c r="AP162" s="508" t="e">
        <f>(VLOOKUP($S162,Lookup!$AH$4:$AI$9,2,FALSE)/Lookup!$AH$2)*VLOOKUP($C162,Model!$A$2:$E$22,5,FALSE)*VLOOKUP($C162,Model!$A$2:$U$22,21,FALSE)</f>
        <v>#N/A</v>
      </c>
      <c r="AQ162" s="508" t="e">
        <f>(VLOOKUP($T162,Lookup!$AJ$4:$AK$12,2,FALSE)/Lookup!$AJ$2)*VLOOKUP($C162,Model!$A$2:$E$22,5,FALSE)*VLOOKUP($C162,Model!$A$2:$V$22,22,FALSE)</f>
        <v>#N/A</v>
      </c>
    </row>
    <row r="163">
      <c r="A163" s="74"/>
      <c r="B163" s="74"/>
      <c r="C163" s="74"/>
      <c r="D163" s="74"/>
      <c r="E163" s="74"/>
      <c r="F163" s="74"/>
      <c r="G163" s="74"/>
      <c r="H163" s="74"/>
      <c r="I163" s="75"/>
      <c r="J163" s="74"/>
      <c r="K163" s="74"/>
      <c r="L163" s="74"/>
      <c r="M163" s="74"/>
      <c r="N163" s="74"/>
      <c r="O163" s="77"/>
      <c r="P163" s="74"/>
      <c r="Q163" s="74"/>
      <c r="R163" s="74"/>
      <c r="S163" s="74"/>
      <c r="T163" s="74"/>
      <c r="U163" s="508">
        <f t="shared" si="6"/>
        <v>0</v>
      </c>
      <c r="V163" s="513">
        <f t="shared" si="5"/>
        <v>0</v>
      </c>
      <c r="W163" s="511"/>
      <c r="X163" s="511"/>
      <c r="Y163" s="511"/>
      <c r="Z163" s="507" t="e">
        <f>VLOOKUP($C163,Model!$A$2:$D$22,2,FALSE)</f>
        <v>#N/A</v>
      </c>
      <c r="AA163" s="508" t="e">
        <f>(VLOOKUP($D163,Lookup!$C$4:$D$36,2,FALSE)/Lookup!$C$2)*VLOOKUP($C163,Model!$A$2:$E$22,5,FALSE)*VLOOKUP($C163,Model!$A$2:$G$22,7,FALSE)</f>
        <v>#N/A</v>
      </c>
      <c r="AB163" s="508" t="e">
        <f>(VLOOKUP($E163,Lookup!$F$4:$G$8,2,FALSE)/Lookup!$F$2)*VLOOKUP($C163,Model!$A$2:$E$22,5,FALSE)*VLOOKUP($C163,Model!$A$2:$H$22,8,FALSE)</f>
        <v>#N/A</v>
      </c>
      <c r="AC163" s="508" t="e">
        <f>(VLOOKUP($F163,Lookup!$H$4:$I$26,2,FALSE)/Lookup!$H$2)*VLOOKUP($C163,Model!$A$2:$E$22,5,FALSE)*VLOOKUP($C163,Model!$A$2:$I$22,9,FALSE)</f>
        <v>#N/A</v>
      </c>
      <c r="AD163" s="508" t="e">
        <f>(VLOOKUP($G163,Lookup!$J$4:$K$34,2,FALSE)/Lookup!$J$2)*VLOOKUP($C163,Model!$A$2:$E$22,5,FALSE)*VLOOKUP($C163,Model!$A$2:$J$22,10,FALSE)</f>
        <v>#N/A</v>
      </c>
      <c r="AE163" s="508" t="e">
        <f>(VLOOKUP($H163,Lookup!$L$4:$M$15,2,FALSE)/Lookup!$L$2)*VLOOKUP($C163,Model!$A$2:$E$22,5,FALSE)*VLOOKUP($C163,Model!$A$2:$K$22,11,FALSE)</f>
        <v>#N/A</v>
      </c>
      <c r="AF163" s="508" t="e">
        <f>_xlfn.SWITCH(VLOOKUP($C163,Model!$A$2:$F$22,6,FALSE),8,(VLOOKUP($I163,Lookup!$N$17:$O$24,2,FALSE)/Lookup!$L$2)*VLOOKUP($C163,Model!$A$2:$E$22,5,FALSE)*VLOOKUP($C163,Model!$A$2:$K$22,11,FALSE),(VLOOKUP($I163,Lookup!$N$4:$O$15,2,FALSE)/Lookup!$L$2)*VLOOKUP($C163,Model!$A$2:$E$22,5,FALSE)*VLOOKUP($C163,Model!$A$2:$K$22,11,FALSE))</f>
        <v>#NAME?</v>
      </c>
      <c r="AG163" s="508" t="e">
        <f>(VLOOKUP($J163,Lookup!$P$4:$Q$15,2,FALSE)/Lookup!$P$2)*VLOOKUP($C163,Model!$A$2:$E$22,5,FALSE)*VLOOKUP($C163,Model!$A$2:$L$22,12,FALSE)</f>
        <v>#N/A</v>
      </c>
      <c r="AH163" s="508" t="e">
        <f>_xlfn.SWITCH(VLOOKUP($C163,Model!$A$2:$F$22,6,FALSE),8,(VLOOKUP($K163,Lookup!$R$15:$S$23,2,FALSE)/Lookup!$R$2)*VLOOKUP($C163,Model!$A$2:$E$22,5,FALSE)*VLOOKUP($C163,Model!$A$2:$M$22,13,FALSE),(VLOOKUP($K163,Lookup!$R$4:$S$12,2,FALSE)/Lookup!$R$2)*VLOOKUP($C163,Model!$A$2:$E$22,5,FALSE)*VLOOKUP($C163,Model!$A$2:$M$22,13,FALSE))</f>
        <v>#NAME?</v>
      </c>
      <c r="AI163" s="508" t="e">
        <f>(VLOOKUP($L163,Lookup!$V$4:$W$12,2,FALSE)/Lookup!$V$2)*VLOOKUP($C163,Model!$A$2:$E$22,5,FALSE)*VLOOKUP($C163,Model!$A$2:$N$22,14,FALSE)</f>
        <v>#N/A</v>
      </c>
      <c r="AJ163" s="508" t="e">
        <f>(VLOOKUP($M163,Lookup!$X$4:$Y$10,2,FALSE)/Lookup!$X$2)*VLOOKUP($C163,Model!$A$2:$E$22,5,FALSE)*VLOOKUP($C163,Model!$A$2:$O$22,15,FALSE)</f>
        <v>#N/A</v>
      </c>
      <c r="AK163" s="508" t="e">
        <f>(VLOOKUP($N163,Lookup!$Z$4:$AA$13,2,FALSE)/Lookup!$Z$2)*VLOOKUP($C163,Model!$A$2:$E$22,5,FALSE)*VLOOKUP($C163,Model!$A$2:$P$22,16,FALSE)</f>
        <v>#N/A</v>
      </c>
      <c r="AL163" s="508" t="e">
        <f>(VLOOKUP($O163,Lookup!$AB$4:$AC$13,2,FALSE)/Lookup!$AB$2)*VLOOKUP($C163,Model!$A$2:$E$22,5,FALSE)*VLOOKUP($C163,Model!$A$2:$Q$22,17,FALSE)</f>
        <v>#N/A</v>
      </c>
      <c r="AM163" s="508" t="e">
        <f>(VLOOKUP($P163,Lookup!$T$4:$U$8,2,FALSE)/Lookup!$T$2)*VLOOKUP($C163,Model!$A$2:$E$22,5,FALSE)*VLOOKUP($C163,Model!$A$2:$R$22,18,FALSE)</f>
        <v>#N/A</v>
      </c>
      <c r="AN163" s="508" t="e">
        <f>(VLOOKUP($Q163,Lookup!$AD$4:$AE$13,2,FALSE)/Lookup!$AD$2)*VLOOKUP($C163,Model!$A$2:$E$22,5,FALSE)*VLOOKUP($C163,Model!$A$2:$S$22,19,FALSE)</f>
        <v>#N/A</v>
      </c>
      <c r="AO163" s="508" t="e">
        <f>(VLOOKUP($R163,Lookup!$AF$4:$AG$8,2,FALSE)/Lookup!$AF$2)*VLOOKUP($C163,Model!$A$2:$E$22,5,FALSE)*VLOOKUP($C163,Model!$A$2:$T$22,20,FALSE)</f>
        <v>#N/A</v>
      </c>
      <c r="AP163" s="508" t="e">
        <f>(VLOOKUP($S163,Lookup!$AH$4:$AI$9,2,FALSE)/Lookup!$AH$2)*VLOOKUP($C163,Model!$A$2:$E$22,5,FALSE)*VLOOKUP($C163,Model!$A$2:$U$22,21,FALSE)</f>
        <v>#N/A</v>
      </c>
      <c r="AQ163" s="508" t="e">
        <f>(VLOOKUP($T163,Lookup!$AJ$4:$AK$12,2,FALSE)/Lookup!$AJ$2)*VLOOKUP($C163,Model!$A$2:$E$22,5,FALSE)*VLOOKUP($C163,Model!$A$2:$V$22,22,FALSE)</f>
        <v>#N/A</v>
      </c>
    </row>
    <row r="164">
      <c r="A164" s="74"/>
      <c r="B164" s="74"/>
      <c r="C164" s="74"/>
      <c r="D164" s="74"/>
      <c r="E164" s="74"/>
      <c r="F164" s="74"/>
      <c r="G164" s="74"/>
      <c r="H164" s="74"/>
      <c r="I164" s="75"/>
      <c r="J164" s="74"/>
      <c r="K164" s="74"/>
      <c r="L164" s="74"/>
      <c r="M164" s="74"/>
      <c r="N164" s="74"/>
      <c r="O164" s="77"/>
      <c r="P164" s="74"/>
      <c r="Q164" s="74"/>
      <c r="R164" s="74"/>
      <c r="S164" s="74"/>
      <c r="T164" s="74"/>
      <c r="U164" s="508">
        <f t="shared" si="6"/>
        <v>0</v>
      </c>
      <c r="V164" s="513">
        <f t="shared" si="5"/>
        <v>0</v>
      </c>
      <c r="W164" s="511"/>
      <c r="X164" s="511"/>
      <c r="Y164" s="511"/>
      <c r="Z164" s="507" t="e">
        <f>VLOOKUP($C164,Model!$A$2:$D$22,2,FALSE)</f>
        <v>#N/A</v>
      </c>
      <c r="AA164" s="508" t="e">
        <f>(VLOOKUP($D164,Lookup!$C$4:$D$36,2,FALSE)/Lookup!$C$2)*VLOOKUP($C164,Model!$A$2:$E$22,5,FALSE)*VLOOKUP($C164,Model!$A$2:$G$22,7,FALSE)</f>
        <v>#N/A</v>
      </c>
      <c r="AB164" s="508" t="e">
        <f>(VLOOKUP($E164,Lookup!$F$4:$G$8,2,FALSE)/Lookup!$F$2)*VLOOKUP($C164,Model!$A$2:$E$22,5,FALSE)*VLOOKUP($C164,Model!$A$2:$H$22,8,FALSE)</f>
        <v>#N/A</v>
      </c>
      <c r="AC164" s="508" t="e">
        <f>(VLOOKUP($F164,Lookup!$H$4:$I$26,2,FALSE)/Lookup!$H$2)*VLOOKUP($C164,Model!$A$2:$E$22,5,FALSE)*VLOOKUP($C164,Model!$A$2:$I$22,9,FALSE)</f>
        <v>#N/A</v>
      </c>
      <c r="AD164" s="508" t="e">
        <f>(VLOOKUP($G164,Lookup!$J$4:$K$34,2,FALSE)/Lookup!$J$2)*VLOOKUP($C164,Model!$A$2:$E$22,5,FALSE)*VLOOKUP($C164,Model!$A$2:$J$22,10,FALSE)</f>
        <v>#N/A</v>
      </c>
      <c r="AE164" s="508" t="e">
        <f>(VLOOKUP($H164,Lookup!$L$4:$M$15,2,FALSE)/Lookup!$L$2)*VLOOKUP($C164,Model!$A$2:$E$22,5,FALSE)*VLOOKUP($C164,Model!$A$2:$K$22,11,FALSE)</f>
        <v>#N/A</v>
      </c>
      <c r="AF164" s="508" t="e">
        <f>_xlfn.SWITCH(VLOOKUP($C164,Model!$A$2:$F$22,6,FALSE),8,(VLOOKUP($I164,Lookup!$N$17:$O$24,2,FALSE)/Lookup!$L$2)*VLOOKUP($C164,Model!$A$2:$E$22,5,FALSE)*VLOOKUP($C164,Model!$A$2:$K$22,11,FALSE),(VLOOKUP($I164,Lookup!$N$4:$O$15,2,FALSE)/Lookup!$L$2)*VLOOKUP($C164,Model!$A$2:$E$22,5,FALSE)*VLOOKUP($C164,Model!$A$2:$K$22,11,FALSE))</f>
        <v>#NAME?</v>
      </c>
      <c r="AG164" s="508" t="e">
        <f>(VLOOKUP($J164,Lookup!$P$4:$Q$15,2,FALSE)/Lookup!$P$2)*VLOOKUP($C164,Model!$A$2:$E$22,5,FALSE)*VLOOKUP($C164,Model!$A$2:$L$22,12,FALSE)</f>
        <v>#N/A</v>
      </c>
      <c r="AH164" s="508" t="e">
        <f>_xlfn.SWITCH(VLOOKUP($C164,Model!$A$2:$F$22,6,FALSE),8,(VLOOKUP($K164,Lookup!$R$15:$S$23,2,FALSE)/Lookup!$R$2)*VLOOKUP($C164,Model!$A$2:$E$22,5,FALSE)*VLOOKUP($C164,Model!$A$2:$M$22,13,FALSE),(VLOOKUP($K164,Lookup!$R$4:$S$12,2,FALSE)/Lookup!$R$2)*VLOOKUP($C164,Model!$A$2:$E$22,5,FALSE)*VLOOKUP($C164,Model!$A$2:$M$22,13,FALSE))</f>
        <v>#NAME?</v>
      </c>
      <c r="AI164" s="508" t="e">
        <f>(VLOOKUP($L164,Lookup!$V$4:$W$12,2,FALSE)/Lookup!$V$2)*VLOOKUP($C164,Model!$A$2:$E$22,5,FALSE)*VLOOKUP($C164,Model!$A$2:$N$22,14,FALSE)</f>
        <v>#N/A</v>
      </c>
      <c r="AJ164" s="508" t="e">
        <f>(VLOOKUP($M164,Lookup!$X$4:$Y$10,2,FALSE)/Lookup!$X$2)*VLOOKUP($C164,Model!$A$2:$E$22,5,FALSE)*VLOOKUP($C164,Model!$A$2:$O$22,15,FALSE)</f>
        <v>#N/A</v>
      </c>
      <c r="AK164" s="508" t="e">
        <f>(VLOOKUP($N164,Lookup!$Z$4:$AA$13,2,FALSE)/Lookup!$Z$2)*VLOOKUP($C164,Model!$A$2:$E$22,5,FALSE)*VLOOKUP($C164,Model!$A$2:$P$22,16,FALSE)</f>
        <v>#N/A</v>
      </c>
      <c r="AL164" s="508" t="e">
        <f>(VLOOKUP($O164,Lookup!$AB$4:$AC$13,2,FALSE)/Lookup!$AB$2)*VLOOKUP($C164,Model!$A$2:$E$22,5,FALSE)*VLOOKUP($C164,Model!$A$2:$Q$22,17,FALSE)</f>
        <v>#N/A</v>
      </c>
      <c r="AM164" s="508" t="e">
        <f>(VLOOKUP($P164,Lookup!$T$4:$U$8,2,FALSE)/Lookup!$T$2)*VLOOKUP($C164,Model!$A$2:$E$22,5,FALSE)*VLOOKUP($C164,Model!$A$2:$R$22,18,FALSE)</f>
        <v>#N/A</v>
      </c>
      <c r="AN164" s="508" t="e">
        <f>(VLOOKUP($Q164,Lookup!$AD$4:$AE$13,2,FALSE)/Lookup!$AD$2)*VLOOKUP($C164,Model!$A$2:$E$22,5,FALSE)*VLOOKUP($C164,Model!$A$2:$S$22,19,FALSE)</f>
        <v>#N/A</v>
      </c>
      <c r="AO164" s="508" t="e">
        <f>(VLOOKUP($R164,Lookup!$AF$4:$AG$8,2,FALSE)/Lookup!$AF$2)*VLOOKUP($C164,Model!$A$2:$E$22,5,FALSE)*VLOOKUP($C164,Model!$A$2:$T$22,20,FALSE)</f>
        <v>#N/A</v>
      </c>
      <c r="AP164" s="508" t="e">
        <f>(VLOOKUP($S164,Lookup!$AH$4:$AI$9,2,FALSE)/Lookup!$AH$2)*VLOOKUP($C164,Model!$A$2:$E$22,5,FALSE)*VLOOKUP($C164,Model!$A$2:$U$22,21,FALSE)</f>
        <v>#N/A</v>
      </c>
      <c r="AQ164" s="508" t="e">
        <f>(VLOOKUP($T164,Lookup!$AJ$4:$AK$12,2,FALSE)/Lookup!$AJ$2)*VLOOKUP($C164,Model!$A$2:$E$22,5,FALSE)*VLOOKUP($C164,Model!$A$2:$V$22,22,FALSE)</f>
        <v>#N/A</v>
      </c>
    </row>
    <row r="165">
      <c r="A165" s="74"/>
      <c r="B165" s="74"/>
      <c r="C165" s="74"/>
      <c r="D165" s="74"/>
      <c r="E165" s="74"/>
      <c r="F165" s="74"/>
      <c r="G165" s="74"/>
      <c r="H165" s="74"/>
      <c r="I165" s="75"/>
      <c r="J165" s="74"/>
      <c r="K165" s="74"/>
      <c r="L165" s="74"/>
      <c r="M165" s="74"/>
      <c r="N165" s="74"/>
      <c r="O165" s="77"/>
      <c r="P165" s="74"/>
      <c r="Q165" s="74"/>
      <c r="R165" s="74"/>
      <c r="S165" s="74"/>
      <c r="T165" s="74"/>
      <c r="U165" s="508">
        <f t="shared" si="6"/>
        <v>0</v>
      </c>
      <c r="V165" s="513">
        <f t="shared" si="5"/>
        <v>0</v>
      </c>
      <c r="W165" s="511"/>
      <c r="X165" s="511"/>
      <c r="Y165" s="511"/>
      <c r="Z165" s="507" t="e">
        <f>VLOOKUP($C165,Model!$A$2:$D$22,2,FALSE)</f>
        <v>#N/A</v>
      </c>
      <c r="AA165" s="508" t="e">
        <f>(VLOOKUP($D165,Lookup!$C$4:$D$36,2,FALSE)/Lookup!$C$2)*VLOOKUP($C165,Model!$A$2:$E$22,5,FALSE)*VLOOKUP($C165,Model!$A$2:$G$22,7,FALSE)</f>
        <v>#N/A</v>
      </c>
      <c r="AB165" s="508" t="e">
        <f>(VLOOKUP($E165,Lookup!$F$4:$G$8,2,FALSE)/Lookup!$F$2)*VLOOKUP($C165,Model!$A$2:$E$22,5,FALSE)*VLOOKUP($C165,Model!$A$2:$H$22,8,FALSE)</f>
        <v>#N/A</v>
      </c>
      <c r="AC165" s="508" t="e">
        <f>(VLOOKUP($F165,Lookup!$H$4:$I$26,2,FALSE)/Lookup!$H$2)*VLOOKUP($C165,Model!$A$2:$E$22,5,FALSE)*VLOOKUP($C165,Model!$A$2:$I$22,9,FALSE)</f>
        <v>#N/A</v>
      </c>
      <c r="AD165" s="508" t="e">
        <f>(VLOOKUP($G165,Lookup!$J$4:$K$34,2,FALSE)/Lookup!$J$2)*VLOOKUP($C165,Model!$A$2:$E$22,5,FALSE)*VLOOKUP($C165,Model!$A$2:$J$22,10,FALSE)</f>
        <v>#N/A</v>
      </c>
      <c r="AE165" s="508" t="e">
        <f>(VLOOKUP($H165,Lookup!$L$4:$M$15,2,FALSE)/Lookup!$L$2)*VLOOKUP($C165,Model!$A$2:$E$22,5,FALSE)*VLOOKUP($C165,Model!$A$2:$K$22,11,FALSE)</f>
        <v>#N/A</v>
      </c>
      <c r="AF165" s="508" t="e">
        <f>_xlfn.SWITCH(VLOOKUP($C165,Model!$A$2:$F$22,6,FALSE),8,(VLOOKUP($I165,Lookup!$N$17:$O$24,2,FALSE)/Lookup!$L$2)*VLOOKUP($C165,Model!$A$2:$E$22,5,FALSE)*VLOOKUP($C165,Model!$A$2:$K$22,11,FALSE),(VLOOKUP($I165,Lookup!$N$4:$O$15,2,FALSE)/Lookup!$L$2)*VLOOKUP($C165,Model!$A$2:$E$22,5,FALSE)*VLOOKUP($C165,Model!$A$2:$K$22,11,FALSE))</f>
        <v>#NAME?</v>
      </c>
      <c r="AG165" s="508" t="e">
        <f>(VLOOKUP($J165,Lookup!$P$4:$Q$15,2,FALSE)/Lookup!$P$2)*VLOOKUP($C165,Model!$A$2:$E$22,5,FALSE)*VLOOKUP($C165,Model!$A$2:$L$22,12,FALSE)</f>
        <v>#N/A</v>
      </c>
      <c r="AH165" s="508" t="e">
        <f>_xlfn.SWITCH(VLOOKUP($C165,Model!$A$2:$F$22,6,FALSE),8,(VLOOKUP($K165,Lookup!$R$15:$S$23,2,FALSE)/Lookup!$R$2)*VLOOKUP($C165,Model!$A$2:$E$22,5,FALSE)*VLOOKUP($C165,Model!$A$2:$M$22,13,FALSE),(VLOOKUP($K165,Lookup!$R$4:$S$12,2,FALSE)/Lookup!$R$2)*VLOOKUP($C165,Model!$A$2:$E$22,5,FALSE)*VLOOKUP($C165,Model!$A$2:$M$22,13,FALSE))</f>
        <v>#NAME?</v>
      </c>
      <c r="AI165" s="508" t="e">
        <f>(VLOOKUP($L165,Lookup!$V$4:$W$12,2,FALSE)/Lookup!$V$2)*VLOOKUP($C165,Model!$A$2:$E$22,5,FALSE)*VLOOKUP($C165,Model!$A$2:$N$22,14,FALSE)</f>
        <v>#N/A</v>
      </c>
      <c r="AJ165" s="508" t="e">
        <f>(VLOOKUP($M165,Lookup!$X$4:$Y$10,2,FALSE)/Lookup!$X$2)*VLOOKUP($C165,Model!$A$2:$E$22,5,FALSE)*VLOOKUP($C165,Model!$A$2:$O$22,15,FALSE)</f>
        <v>#N/A</v>
      </c>
      <c r="AK165" s="508" t="e">
        <f>(VLOOKUP($N165,Lookup!$Z$4:$AA$13,2,FALSE)/Lookup!$Z$2)*VLOOKUP($C165,Model!$A$2:$E$22,5,FALSE)*VLOOKUP($C165,Model!$A$2:$P$22,16,FALSE)</f>
        <v>#N/A</v>
      </c>
      <c r="AL165" s="508" t="e">
        <f>(VLOOKUP($O165,Lookup!$AB$4:$AC$13,2,FALSE)/Lookup!$AB$2)*VLOOKUP($C165,Model!$A$2:$E$22,5,FALSE)*VLOOKUP($C165,Model!$A$2:$Q$22,17,FALSE)</f>
        <v>#N/A</v>
      </c>
      <c r="AM165" s="508" t="e">
        <f>(VLOOKUP($P165,Lookup!$T$4:$U$8,2,FALSE)/Lookup!$T$2)*VLOOKUP($C165,Model!$A$2:$E$22,5,FALSE)*VLOOKUP($C165,Model!$A$2:$R$22,18,FALSE)</f>
        <v>#N/A</v>
      </c>
      <c r="AN165" s="508" t="e">
        <f>(VLOOKUP($Q165,Lookup!$AD$4:$AE$13,2,FALSE)/Lookup!$AD$2)*VLOOKUP($C165,Model!$A$2:$E$22,5,FALSE)*VLOOKUP($C165,Model!$A$2:$S$22,19,FALSE)</f>
        <v>#N/A</v>
      </c>
      <c r="AO165" s="508" t="e">
        <f>(VLOOKUP($R165,Lookup!$AF$4:$AG$8,2,FALSE)/Lookup!$AF$2)*VLOOKUP($C165,Model!$A$2:$E$22,5,FALSE)*VLOOKUP($C165,Model!$A$2:$T$22,20,FALSE)</f>
        <v>#N/A</v>
      </c>
      <c r="AP165" s="508" t="e">
        <f>(VLOOKUP($S165,Lookup!$AH$4:$AI$9,2,FALSE)/Lookup!$AH$2)*VLOOKUP($C165,Model!$A$2:$E$22,5,FALSE)*VLOOKUP($C165,Model!$A$2:$U$22,21,FALSE)</f>
        <v>#N/A</v>
      </c>
      <c r="AQ165" s="508" t="e">
        <f>(VLOOKUP($T165,Lookup!$AJ$4:$AK$12,2,FALSE)/Lookup!$AJ$2)*VLOOKUP($C165,Model!$A$2:$E$22,5,FALSE)*VLOOKUP($C165,Model!$A$2:$V$22,22,FALSE)</f>
        <v>#N/A</v>
      </c>
    </row>
    <row r="166">
      <c r="A166" s="74"/>
      <c r="B166" s="74"/>
      <c r="C166" s="74"/>
      <c r="D166" s="74"/>
      <c r="E166" s="74"/>
      <c r="F166" s="74"/>
      <c r="G166" s="74"/>
      <c r="H166" s="74"/>
      <c r="I166" s="75"/>
      <c r="J166" s="74"/>
      <c r="K166" s="74"/>
      <c r="L166" s="74"/>
      <c r="M166" s="74"/>
      <c r="N166" s="74"/>
      <c r="O166" s="77"/>
      <c r="P166" s="74"/>
      <c r="Q166" s="74"/>
      <c r="R166" s="74"/>
      <c r="S166" s="74"/>
      <c r="T166" s="74"/>
      <c r="U166" s="508">
        <f t="shared" si="6"/>
        <v>0</v>
      </c>
      <c r="V166" s="513">
        <f t="shared" si="5"/>
        <v>0</v>
      </c>
      <c r="W166" s="511"/>
      <c r="X166" s="511"/>
      <c r="Y166" s="511"/>
      <c r="Z166" s="507" t="e">
        <f>VLOOKUP($C166,Model!$A$2:$D$22,2,FALSE)</f>
        <v>#N/A</v>
      </c>
      <c r="AA166" s="508" t="e">
        <f>(VLOOKUP($D166,Lookup!$C$4:$D$36,2,FALSE)/Lookup!$C$2)*VLOOKUP($C166,Model!$A$2:$E$22,5,FALSE)*VLOOKUP($C166,Model!$A$2:$G$22,7,FALSE)</f>
        <v>#N/A</v>
      </c>
      <c r="AB166" s="508" t="e">
        <f>(VLOOKUP($E166,Lookup!$F$4:$G$8,2,FALSE)/Lookup!$F$2)*VLOOKUP($C166,Model!$A$2:$E$22,5,FALSE)*VLOOKUP($C166,Model!$A$2:$H$22,8,FALSE)</f>
        <v>#N/A</v>
      </c>
      <c r="AC166" s="508" t="e">
        <f>(VLOOKUP($F166,Lookup!$H$4:$I$26,2,FALSE)/Lookup!$H$2)*VLOOKUP($C166,Model!$A$2:$E$22,5,FALSE)*VLOOKUP($C166,Model!$A$2:$I$22,9,FALSE)</f>
        <v>#N/A</v>
      </c>
      <c r="AD166" s="508" t="e">
        <f>(VLOOKUP($G166,Lookup!$J$4:$K$34,2,FALSE)/Lookup!$J$2)*VLOOKUP($C166,Model!$A$2:$E$22,5,FALSE)*VLOOKUP($C166,Model!$A$2:$J$22,10,FALSE)</f>
        <v>#N/A</v>
      </c>
      <c r="AE166" s="508" t="e">
        <f>(VLOOKUP($H166,Lookup!$L$4:$M$15,2,FALSE)/Lookup!$L$2)*VLOOKUP($C166,Model!$A$2:$E$22,5,FALSE)*VLOOKUP($C166,Model!$A$2:$K$22,11,FALSE)</f>
        <v>#N/A</v>
      </c>
      <c r="AF166" s="508" t="e">
        <f>_xlfn.SWITCH(VLOOKUP($C166,Model!$A$2:$F$22,6,FALSE),8,(VLOOKUP($I166,Lookup!$N$17:$O$24,2,FALSE)/Lookup!$L$2)*VLOOKUP($C166,Model!$A$2:$E$22,5,FALSE)*VLOOKUP($C166,Model!$A$2:$K$22,11,FALSE),(VLOOKUP($I166,Lookup!$N$4:$O$15,2,FALSE)/Lookup!$L$2)*VLOOKUP($C166,Model!$A$2:$E$22,5,FALSE)*VLOOKUP($C166,Model!$A$2:$K$22,11,FALSE))</f>
        <v>#NAME?</v>
      </c>
      <c r="AG166" s="508" t="e">
        <f>(VLOOKUP($J166,Lookup!$P$4:$Q$15,2,FALSE)/Lookup!$P$2)*VLOOKUP($C166,Model!$A$2:$E$22,5,FALSE)*VLOOKUP($C166,Model!$A$2:$L$22,12,FALSE)</f>
        <v>#N/A</v>
      </c>
      <c r="AH166" s="508" t="e">
        <f>_xlfn.SWITCH(VLOOKUP($C166,Model!$A$2:$F$22,6,FALSE),8,(VLOOKUP($K166,Lookup!$R$15:$S$23,2,FALSE)/Lookup!$R$2)*VLOOKUP($C166,Model!$A$2:$E$22,5,FALSE)*VLOOKUP($C166,Model!$A$2:$M$22,13,FALSE),(VLOOKUP($K166,Lookup!$R$4:$S$12,2,FALSE)/Lookup!$R$2)*VLOOKUP($C166,Model!$A$2:$E$22,5,FALSE)*VLOOKUP($C166,Model!$A$2:$M$22,13,FALSE))</f>
        <v>#NAME?</v>
      </c>
      <c r="AI166" s="508" t="e">
        <f>(VLOOKUP($L166,Lookup!$V$4:$W$12,2,FALSE)/Lookup!$V$2)*VLOOKUP($C166,Model!$A$2:$E$22,5,FALSE)*VLOOKUP($C166,Model!$A$2:$N$22,14,FALSE)</f>
        <v>#N/A</v>
      </c>
      <c r="AJ166" s="508" t="e">
        <f>(VLOOKUP($M166,Lookup!$X$4:$Y$10,2,FALSE)/Lookup!$X$2)*VLOOKUP($C166,Model!$A$2:$E$22,5,FALSE)*VLOOKUP($C166,Model!$A$2:$O$22,15,FALSE)</f>
        <v>#N/A</v>
      </c>
      <c r="AK166" s="508" t="e">
        <f>(VLOOKUP($N166,Lookup!$Z$4:$AA$13,2,FALSE)/Lookup!$Z$2)*VLOOKUP($C166,Model!$A$2:$E$22,5,FALSE)*VLOOKUP($C166,Model!$A$2:$P$22,16,FALSE)</f>
        <v>#N/A</v>
      </c>
      <c r="AL166" s="508" t="e">
        <f>(VLOOKUP($O166,Lookup!$AB$4:$AC$13,2,FALSE)/Lookup!$AB$2)*VLOOKUP($C166,Model!$A$2:$E$22,5,FALSE)*VLOOKUP($C166,Model!$A$2:$Q$22,17,FALSE)</f>
        <v>#N/A</v>
      </c>
      <c r="AM166" s="508" t="e">
        <f>(VLOOKUP($P166,Lookup!$T$4:$U$8,2,FALSE)/Lookup!$T$2)*VLOOKUP($C166,Model!$A$2:$E$22,5,FALSE)*VLOOKUP($C166,Model!$A$2:$R$22,18,FALSE)</f>
        <v>#N/A</v>
      </c>
      <c r="AN166" s="508" t="e">
        <f>(VLOOKUP($Q166,Lookup!$AD$4:$AE$13,2,FALSE)/Lookup!$AD$2)*VLOOKUP($C166,Model!$A$2:$E$22,5,FALSE)*VLOOKUP($C166,Model!$A$2:$S$22,19,FALSE)</f>
        <v>#N/A</v>
      </c>
      <c r="AO166" s="508" t="e">
        <f>(VLOOKUP($R166,Lookup!$AF$4:$AG$8,2,FALSE)/Lookup!$AF$2)*VLOOKUP($C166,Model!$A$2:$E$22,5,FALSE)*VLOOKUP($C166,Model!$A$2:$T$22,20,FALSE)</f>
        <v>#N/A</v>
      </c>
      <c r="AP166" s="508" t="e">
        <f>(VLOOKUP($S166,Lookup!$AH$4:$AI$9,2,FALSE)/Lookup!$AH$2)*VLOOKUP($C166,Model!$A$2:$E$22,5,FALSE)*VLOOKUP($C166,Model!$A$2:$U$22,21,FALSE)</f>
        <v>#N/A</v>
      </c>
      <c r="AQ166" s="508" t="e">
        <f>(VLOOKUP($T166,Lookup!$AJ$4:$AK$12,2,FALSE)/Lookup!$AJ$2)*VLOOKUP($C166,Model!$A$2:$E$22,5,FALSE)*VLOOKUP($C166,Model!$A$2:$V$22,22,FALSE)</f>
        <v>#N/A</v>
      </c>
    </row>
    <row r="167">
      <c r="A167" s="74"/>
      <c r="B167" s="74"/>
      <c r="C167" s="74"/>
      <c r="D167" s="74"/>
      <c r="E167" s="74"/>
      <c r="F167" s="74"/>
      <c r="G167" s="74"/>
      <c r="H167" s="74"/>
      <c r="I167" s="75"/>
      <c r="J167" s="74"/>
      <c r="K167" s="74"/>
      <c r="L167" s="74"/>
      <c r="M167" s="74"/>
      <c r="N167" s="74"/>
      <c r="O167" s="77"/>
      <c r="P167" s="74"/>
      <c r="Q167" s="74"/>
      <c r="R167" s="74"/>
      <c r="S167" s="74"/>
      <c r="T167" s="74"/>
      <c r="U167" s="508">
        <f t="shared" si="6"/>
        <v>0</v>
      </c>
      <c r="V167" s="513">
        <f t="shared" si="5"/>
        <v>0</v>
      </c>
      <c r="W167" s="511"/>
      <c r="X167" s="511"/>
      <c r="Y167" s="511"/>
      <c r="Z167" s="507" t="e">
        <f>VLOOKUP($C167,Model!$A$2:$D$22,2,FALSE)</f>
        <v>#N/A</v>
      </c>
      <c r="AA167" s="508" t="e">
        <f>(VLOOKUP($D167,Lookup!$C$4:$D$36,2,FALSE)/Lookup!$C$2)*VLOOKUP($C167,Model!$A$2:$E$22,5,FALSE)*VLOOKUP($C167,Model!$A$2:$G$22,7,FALSE)</f>
        <v>#N/A</v>
      </c>
      <c r="AB167" s="508" t="e">
        <f>(VLOOKUP($E167,Lookup!$F$4:$G$8,2,FALSE)/Lookup!$F$2)*VLOOKUP($C167,Model!$A$2:$E$22,5,FALSE)*VLOOKUP($C167,Model!$A$2:$H$22,8,FALSE)</f>
        <v>#N/A</v>
      </c>
      <c r="AC167" s="508" t="e">
        <f>(VLOOKUP($F167,Lookup!$H$4:$I$26,2,FALSE)/Lookup!$H$2)*VLOOKUP($C167,Model!$A$2:$E$22,5,FALSE)*VLOOKUP($C167,Model!$A$2:$I$22,9,FALSE)</f>
        <v>#N/A</v>
      </c>
      <c r="AD167" s="508" t="e">
        <f>(VLOOKUP($G167,Lookup!$J$4:$K$34,2,FALSE)/Lookup!$J$2)*VLOOKUP($C167,Model!$A$2:$E$22,5,FALSE)*VLOOKUP($C167,Model!$A$2:$J$22,10,FALSE)</f>
        <v>#N/A</v>
      </c>
      <c r="AE167" s="508" t="e">
        <f>(VLOOKUP($H167,Lookup!$L$4:$M$15,2,FALSE)/Lookup!$L$2)*VLOOKUP($C167,Model!$A$2:$E$22,5,FALSE)*VLOOKUP($C167,Model!$A$2:$K$22,11,FALSE)</f>
        <v>#N/A</v>
      </c>
      <c r="AF167" s="508" t="e">
        <f>_xlfn.SWITCH(VLOOKUP($C167,Model!$A$2:$F$22,6,FALSE),8,(VLOOKUP($I167,Lookup!$N$17:$O$24,2,FALSE)/Lookup!$L$2)*VLOOKUP($C167,Model!$A$2:$E$22,5,FALSE)*VLOOKUP($C167,Model!$A$2:$K$22,11,FALSE),(VLOOKUP($I167,Lookup!$N$4:$O$15,2,FALSE)/Lookup!$L$2)*VLOOKUP($C167,Model!$A$2:$E$22,5,FALSE)*VLOOKUP($C167,Model!$A$2:$K$22,11,FALSE))</f>
        <v>#NAME?</v>
      </c>
      <c r="AG167" s="508" t="e">
        <f>(VLOOKUP($J167,Lookup!$P$4:$Q$15,2,FALSE)/Lookup!$P$2)*VLOOKUP($C167,Model!$A$2:$E$22,5,FALSE)*VLOOKUP($C167,Model!$A$2:$L$22,12,FALSE)</f>
        <v>#N/A</v>
      </c>
      <c r="AH167" s="508" t="e">
        <f>_xlfn.SWITCH(VLOOKUP($C167,Model!$A$2:$F$22,6,FALSE),8,(VLOOKUP($K167,Lookup!$R$15:$S$23,2,FALSE)/Lookup!$R$2)*VLOOKUP($C167,Model!$A$2:$E$22,5,FALSE)*VLOOKUP($C167,Model!$A$2:$M$22,13,FALSE),(VLOOKUP($K167,Lookup!$R$4:$S$12,2,FALSE)/Lookup!$R$2)*VLOOKUP($C167,Model!$A$2:$E$22,5,FALSE)*VLOOKUP($C167,Model!$A$2:$M$22,13,FALSE))</f>
        <v>#NAME?</v>
      </c>
      <c r="AI167" s="508" t="e">
        <f>(VLOOKUP($L167,Lookup!$V$4:$W$12,2,FALSE)/Lookup!$V$2)*VLOOKUP($C167,Model!$A$2:$E$22,5,FALSE)*VLOOKUP($C167,Model!$A$2:$N$22,14,FALSE)</f>
        <v>#N/A</v>
      </c>
      <c r="AJ167" s="508" t="e">
        <f>(VLOOKUP($M167,Lookup!$X$4:$Y$10,2,FALSE)/Lookup!$X$2)*VLOOKUP($C167,Model!$A$2:$E$22,5,FALSE)*VLOOKUP($C167,Model!$A$2:$O$22,15,FALSE)</f>
        <v>#N/A</v>
      </c>
      <c r="AK167" s="508" t="e">
        <f>(VLOOKUP($N167,Lookup!$Z$4:$AA$13,2,FALSE)/Lookup!$Z$2)*VLOOKUP($C167,Model!$A$2:$E$22,5,FALSE)*VLOOKUP($C167,Model!$A$2:$P$22,16,FALSE)</f>
        <v>#N/A</v>
      </c>
      <c r="AL167" s="508" t="e">
        <f>(VLOOKUP($O167,Lookup!$AB$4:$AC$13,2,FALSE)/Lookup!$AB$2)*VLOOKUP($C167,Model!$A$2:$E$22,5,FALSE)*VLOOKUP($C167,Model!$A$2:$Q$22,17,FALSE)</f>
        <v>#N/A</v>
      </c>
      <c r="AM167" s="508" t="e">
        <f>(VLOOKUP($P167,Lookup!$T$4:$U$8,2,FALSE)/Lookup!$T$2)*VLOOKUP($C167,Model!$A$2:$E$22,5,FALSE)*VLOOKUP($C167,Model!$A$2:$R$22,18,FALSE)</f>
        <v>#N/A</v>
      </c>
      <c r="AN167" s="508" t="e">
        <f>(VLOOKUP($Q167,Lookup!$AD$4:$AE$13,2,FALSE)/Lookup!$AD$2)*VLOOKUP($C167,Model!$A$2:$E$22,5,FALSE)*VLOOKUP($C167,Model!$A$2:$S$22,19,FALSE)</f>
        <v>#N/A</v>
      </c>
      <c r="AO167" s="508" t="e">
        <f>(VLOOKUP($R167,Lookup!$AF$4:$AG$8,2,FALSE)/Lookup!$AF$2)*VLOOKUP($C167,Model!$A$2:$E$22,5,FALSE)*VLOOKUP($C167,Model!$A$2:$T$22,20,FALSE)</f>
        <v>#N/A</v>
      </c>
      <c r="AP167" s="508" t="e">
        <f>(VLOOKUP($S167,Lookup!$AH$4:$AI$9,2,FALSE)/Lookup!$AH$2)*VLOOKUP($C167,Model!$A$2:$E$22,5,FALSE)*VLOOKUP($C167,Model!$A$2:$U$22,21,FALSE)</f>
        <v>#N/A</v>
      </c>
      <c r="AQ167" s="508" t="e">
        <f>(VLOOKUP($T167,Lookup!$AJ$4:$AK$12,2,FALSE)/Lookup!$AJ$2)*VLOOKUP($C167,Model!$A$2:$E$22,5,FALSE)*VLOOKUP($C167,Model!$A$2:$V$22,22,FALSE)</f>
        <v>#N/A</v>
      </c>
    </row>
    <row r="168">
      <c r="A168" s="74"/>
      <c r="B168" s="74"/>
      <c r="C168" s="74"/>
      <c r="D168" s="74"/>
      <c r="E168" s="74"/>
      <c r="F168" s="74"/>
      <c r="G168" s="74"/>
      <c r="H168" s="74"/>
      <c r="I168" s="75"/>
      <c r="J168" s="74"/>
      <c r="K168" s="74"/>
      <c r="L168" s="74"/>
      <c r="M168" s="74"/>
      <c r="N168" s="74"/>
      <c r="O168" s="77"/>
      <c r="P168" s="74"/>
      <c r="Q168" s="74"/>
      <c r="R168" s="74"/>
      <c r="S168" s="74"/>
      <c r="T168" s="74"/>
      <c r="U168" s="508">
        <f t="shared" si="6"/>
        <v>0</v>
      </c>
      <c r="V168" s="513">
        <f t="shared" si="5"/>
        <v>0</v>
      </c>
      <c r="W168" s="511"/>
      <c r="X168" s="511"/>
      <c r="Y168" s="511"/>
      <c r="Z168" s="507" t="e">
        <f>VLOOKUP($C168,Model!$A$2:$D$22,2,FALSE)</f>
        <v>#N/A</v>
      </c>
      <c r="AA168" s="508" t="e">
        <f>(VLOOKUP($D168,Lookup!$C$4:$D$36,2,FALSE)/Lookup!$C$2)*VLOOKUP($C168,Model!$A$2:$E$22,5,FALSE)*VLOOKUP($C168,Model!$A$2:$G$22,7,FALSE)</f>
        <v>#N/A</v>
      </c>
      <c r="AB168" s="508" t="e">
        <f>(VLOOKUP($E168,Lookup!$F$4:$G$8,2,FALSE)/Lookup!$F$2)*VLOOKUP($C168,Model!$A$2:$E$22,5,FALSE)*VLOOKUP($C168,Model!$A$2:$H$22,8,FALSE)</f>
        <v>#N/A</v>
      </c>
      <c r="AC168" s="508" t="e">
        <f>(VLOOKUP($F168,Lookup!$H$4:$I$26,2,FALSE)/Lookup!$H$2)*VLOOKUP($C168,Model!$A$2:$E$22,5,FALSE)*VLOOKUP($C168,Model!$A$2:$I$22,9,FALSE)</f>
        <v>#N/A</v>
      </c>
      <c r="AD168" s="508" t="e">
        <f>(VLOOKUP($G168,Lookup!$J$4:$K$34,2,FALSE)/Lookup!$J$2)*VLOOKUP($C168,Model!$A$2:$E$22,5,FALSE)*VLOOKUP($C168,Model!$A$2:$J$22,10,FALSE)</f>
        <v>#N/A</v>
      </c>
      <c r="AE168" s="508" t="e">
        <f>(VLOOKUP($H168,Lookup!$L$4:$M$15,2,FALSE)/Lookup!$L$2)*VLOOKUP($C168,Model!$A$2:$E$22,5,FALSE)*VLOOKUP($C168,Model!$A$2:$K$22,11,FALSE)</f>
        <v>#N/A</v>
      </c>
      <c r="AF168" s="508" t="e">
        <f>_xlfn.SWITCH(VLOOKUP($C168,Model!$A$2:$F$22,6,FALSE),8,(VLOOKUP($I168,Lookup!$N$17:$O$24,2,FALSE)/Lookup!$L$2)*VLOOKUP($C168,Model!$A$2:$E$22,5,FALSE)*VLOOKUP($C168,Model!$A$2:$K$22,11,FALSE),(VLOOKUP($I168,Lookup!$N$4:$O$15,2,FALSE)/Lookup!$L$2)*VLOOKUP($C168,Model!$A$2:$E$22,5,FALSE)*VLOOKUP($C168,Model!$A$2:$K$22,11,FALSE))</f>
        <v>#NAME?</v>
      </c>
      <c r="AG168" s="508" t="e">
        <f>(VLOOKUP($J168,Lookup!$P$4:$Q$15,2,FALSE)/Lookup!$P$2)*VLOOKUP($C168,Model!$A$2:$E$22,5,FALSE)*VLOOKUP($C168,Model!$A$2:$L$22,12,FALSE)</f>
        <v>#N/A</v>
      </c>
      <c r="AH168" s="508" t="e">
        <f>_xlfn.SWITCH(VLOOKUP($C168,Model!$A$2:$F$22,6,FALSE),8,(VLOOKUP($K168,Lookup!$R$15:$S$23,2,FALSE)/Lookup!$R$2)*VLOOKUP($C168,Model!$A$2:$E$22,5,FALSE)*VLOOKUP($C168,Model!$A$2:$M$22,13,FALSE),(VLOOKUP($K168,Lookup!$R$4:$S$12,2,FALSE)/Lookup!$R$2)*VLOOKUP($C168,Model!$A$2:$E$22,5,FALSE)*VLOOKUP($C168,Model!$A$2:$M$22,13,FALSE))</f>
        <v>#NAME?</v>
      </c>
      <c r="AI168" s="508" t="e">
        <f>(VLOOKUP($L168,Lookup!$V$4:$W$12,2,FALSE)/Lookup!$V$2)*VLOOKUP($C168,Model!$A$2:$E$22,5,FALSE)*VLOOKUP($C168,Model!$A$2:$N$22,14,FALSE)</f>
        <v>#N/A</v>
      </c>
      <c r="AJ168" s="508" t="e">
        <f>(VLOOKUP($M168,Lookup!$X$4:$Y$10,2,FALSE)/Lookup!$X$2)*VLOOKUP($C168,Model!$A$2:$E$22,5,FALSE)*VLOOKUP($C168,Model!$A$2:$O$22,15,FALSE)</f>
        <v>#N/A</v>
      </c>
      <c r="AK168" s="508" t="e">
        <f>(VLOOKUP($N168,Lookup!$Z$4:$AA$13,2,FALSE)/Lookup!$Z$2)*VLOOKUP($C168,Model!$A$2:$E$22,5,FALSE)*VLOOKUP($C168,Model!$A$2:$P$22,16,FALSE)</f>
        <v>#N/A</v>
      </c>
      <c r="AL168" s="508" t="e">
        <f>(VLOOKUP($O168,Lookup!$AB$4:$AC$13,2,FALSE)/Lookup!$AB$2)*VLOOKUP($C168,Model!$A$2:$E$22,5,FALSE)*VLOOKUP($C168,Model!$A$2:$Q$22,17,FALSE)</f>
        <v>#N/A</v>
      </c>
      <c r="AM168" s="508" t="e">
        <f>(VLOOKUP($P168,Lookup!$T$4:$U$8,2,FALSE)/Lookup!$T$2)*VLOOKUP($C168,Model!$A$2:$E$22,5,FALSE)*VLOOKUP($C168,Model!$A$2:$R$22,18,FALSE)</f>
        <v>#N/A</v>
      </c>
      <c r="AN168" s="508" t="e">
        <f>(VLOOKUP($Q168,Lookup!$AD$4:$AE$13,2,FALSE)/Lookup!$AD$2)*VLOOKUP($C168,Model!$A$2:$E$22,5,FALSE)*VLOOKUP($C168,Model!$A$2:$S$22,19,FALSE)</f>
        <v>#N/A</v>
      </c>
      <c r="AO168" s="508" t="e">
        <f>(VLOOKUP($R168,Lookup!$AF$4:$AG$8,2,FALSE)/Lookup!$AF$2)*VLOOKUP($C168,Model!$A$2:$E$22,5,FALSE)*VLOOKUP($C168,Model!$A$2:$T$22,20,FALSE)</f>
        <v>#N/A</v>
      </c>
      <c r="AP168" s="508" t="e">
        <f>(VLOOKUP($S168,Lookup!$AH$4:$AI$9,2,FALSE)/Lookup!$AH$2)*VLOOKUP($C168,Model!$A$2:$E$22,5,FALSE)*VLOOKUP($C168,Model!$A$2:$U$22,21,FALSE)</f>
        <v>#N/A</v>
      </c>
      <c r="AQ168" s="508" t="e">
        <f>(VLOOKUP($T168,Lookup!$AJ$4:$AK$12,2,FALSE)/Lookup!$AJ$2)*VLOOKUP($C168,Model!$A$2:$E$22,5,FALSE)*VLOOKUP($C168,Model!$A$2:$V$22,22,FALSE)</f>
        <v>#N/A</v>
      </c>
    </row>
    <row r="169">
      <c r="A169" s="74"/>
      <c r="B169" s="74"/>
      <c r="C169" s="74"/>
      <c r="D169" s="74"/>
      <c r="E169" s="74"/>
      <c r="F169" s="74"/>
      <c r="G169" s="74"/>
      <c r="H169" s="74"/>
      <c r="I169" s="75"/>
      <c r="J169" s="74"/>
      <c r="K169" s="74"/>
      <c r="L169" s="74"/>
      <c r="M169" s="74"/>
      <c r="N169" s="74"/>
      <c r="O169" s="77"/>
      <c r="P169" s="74"/>
      <c r="Q169" s="74"/>
      <c r="R169" s="74"/>
      <c r="S169" s="74"/>
      <c r="T169" s="74"/>
      <c r="U169" s="508">
        <f t="shared" si="6"/>
        <v>0</v>
      </c>
      <c r="V169" s="513">
        <f t="shared" si="5"/>
        <v>0</v>
      </c>
      <c r="W169" s="511"/>
      <c r="X169" s="511"/>
      <c r="Y169" s="511"/>
      <c r="Z169" s="507" t="e">
        <f>VLOOKUP($C169,Model!$A$2:$D$22,2,FALSE)</f>
        <v>#N/A</v>
      </c>
      <c r="AA169" s="508" t="e">
        <f>(VLOOKUP($D169,Lookup!$C$4:$D$36,2,FALSE)/Lookup!$C$2)*VLOOKUP($C169,Model!$A$2:$E$22,5,FALSE)*VLOOKUP($C169,Model!$A$2:$G$22,7,FALSE)</f>
        <v>#N/A</v>
      </c>
      <c r="AB169" s="508" t="e">
        <f>(VLOOKUP($E169,Lookup!$F$4:$G$8,2,FALSE)/Lookup!$F$2)*VLOOKUP($C169,Model!$A$2:$E$22,5,FALSE)*VLOOKUP($C169,Model!$A$2:$H$22,8,FALSE)</f>
        <v>#N/A</v>
      </c>
      <c r="AC169" s="508" t="e">
        <f>(VLOOKUP($F169,Lookup!$H$4:$I$26,2,FALSE)/Lookup!$H$2)*VLOOKUP($C169,Model!$A$2:$E$22,5,FALSE)*VLOOKUP($C169,Model!$A$2:$I$22,9,FALSE)</f>
        <v>#N/A</v>
      </c>
      <c r="AD169" s="508" t="e">
        <f>(VLOOKUP($G169,Lookup!$J$4:$K$34,2,FALSE)/Lookup!$J$2)*VLOOKUP($C169,Model!$A$2:$E$22,5,FALSE)*VLOOKUP($C169,Model!$A$2:$J$22,10,FALSE)</f>
        <v>#N/A</v>
      </c>
      <c r="AE169" s="508" t="e">
        <f>(VLOOKUP($H169,Lookup!$L$4:$M$15,2,FALSE)/Lookup!$L$2)*VLOOKUP($C169,Model!$A$2:$E$22,5,FALSE)*VLOOKUP($C169,Model!$A$2:$K$22,11,FALSE)</f>
        <v>#N/A</v>
      </c>
      <c r="AF169" s="508" t="e">
        <f>_xlfn.SWITCH(VLOOKUP($C169,Model!$A$2:$F$22,6,FALSE),8,(VLOOKUP($I169,Lookup!$N$17:$O$24,2,FALSE)/Lookup!$L$2)*VLOOKUP($C169,Model!$A$2:$E$22,5,FALSE)*VLOOKUP($C169,Model!$A$2:$K$22,11,FALSE),(VLOOKUP($I169,Lookup!$N$4:$O$15,2,FALSE)/Lookup!$L$2)*VLOOKUP($C169,Model!$A$2:$E$22,5,FALSE)*VLOOKUP($C169,Model!$A$2:$K$22,11,FALSE))</f>
        <v>#NAME?</v>
      </c>
      <c r="AG169" s="508" t="e">
        <f>(VLOOKUP($J169,Lookup!$P$4:$Q$15,2,FALSE)/Lookup!$P$2)*VLOOKUP($C169,Model!$A$2:$E$22,5,FALSE)*VLOOKUP($C169,Model!$A$2:$L$22,12,FALSE)</f>
        <v>#N/A</v>
      </c>
      <c r="AH169" s="508" t="e">
        <f>_xlfn.SWITCH(VLOOKUP($C169,Model!$A$2:$F$22,6,FALSE),8,(VLOOKUP($K169,Lookup!$R$15:$S$23,2,FALSE)/Lookup!$R$2)*VLOOKUP($C169,Model!$A$2:$E$22,5,FALSE)*VLOOKUP($C169,Model!$A$2:$M$22,13,FALSE),(VLOOKUP($K169,Lookup!$R$4:$S$12,2,FALSE)/Lookup!$R$2)*VLOOKUP($C169,Model!$A$2:$E$22,5,FALSE)*VLOOKUP($C169,Model!$A$2:$M$22,13,FALSE))</f>
        <v>#NAME?</v>
      </c>
      <c r="AI169" s="508" t="e">
        <f>(VLOOKUP($L169,Lookup!$V$4:$W$12,2,FALSE)/Lookup!$V$2)*VLOOKUP($C169,Model!$A$2:$E$22,5,FALSE)*VLOOKUP($C169,Model!$A$2:$N$22,14,FALSE)</f>
        <v>#N/A</v>
      </c>
      <c r="AJ169" s="508" t="e">
        <f>(VLOOKUP($M169,Lookup!$X$4:$Y$10,2,FALSE)/Lookup!$X$2)*VLOOKUP($C169,Model!$A$2:$E$22,5,FALSE)*VLOOKUP($C169,Model!$A$2:$O$22,15,FALSE)</f>
        <v>#N/A</v>
      </c>
      <c r="AK169" s="508" t="e">
        <f>(VLOOKUP($N169,Lookup!$Z$4:$AA$13,2,FALSE)/Lookup!$Z$2)*VLOOKUP($C169,Model!$A$2:$E$22,5,FALSE)*VLOOKUP($C169,Model!$A$2:$P$22,16,FALSE)</f>
        <v>#N/A</v>
      </c>
      <c r="AL169" s="508" t="e">
        <f>(VLOOKUP($O169,Lookup!$AB$4:$AC$13,2,FALSE)/Lookup!$AB$2)*VLOOKUP($C169,Model!$A$2:$E$22,5,FALSE)*VLOOKUP($C169,Model!$A$2:$Q$22,17,FALSE)</f>
        <v>#N/A</v>
      </c>
      <c r="AM169" s="508" t="e">
        <f>(VLOOKUP($P169,Lookup!$T$4:$U$8,2,FALSE)/Lookup!$T$2)*VLOOKUP($C169,Model!$A$2:$E$22,5,FALSE)*VLOOKUP($C169,Model!$A$2:$R$22,18,FALSE)</f>
        <v>#N/A</v>
      </c>
      <c r="AN169" s="508" t="e">
        <f>(VLOOKUP($Q169,Lookup!$AD$4:$AE$13,2,FALSE)/Lookup!$AD$2)*VLOOKUP($C169,Model!$A$2:$E$22,5,FALSE)*VLOOKUP($C169,Model!$A$2:$S$22,19,FALSE)</f>
        <v>#N/A</v>
      </c>
      <c r="AO169" s="508" t="e">
        <f>(VLOOKUP($R169,Lookup!$AF$4:$AG$8,2,FALSE)/Lookup!$AF$2)*VLOOKUP($C169,Model!$A$2:$E$22,5,FALSE)*VLOOKUP($C169,Model!$A$2:$T$22,20,FALSE)</f>
        <v>#N/A</v>
      </c>
      <c r="AP169" s="508" t="e">
        <f>(VLOOKUP($S169,Lookup!$AH$4:$AI$9,2,FALSE)/Lookup!$AH$2)*VLOOKUP($C169,Model!$A$2:$E$22,5,FALSE)*VLOOKUP($C169,Model!$A$2:$U$22,21,FALSE)</f>
        <v>#N/A</v>
      </c>
      <c r="AQ169" s="508" t="e">
        <f>(VLOOKUP($T169,Lookup!$AJ$4:$AK$12,2,FALSE)/Lookup!$AJ$2)*VLOOKUP($C169,Model!$A$2:$E$22,5,FALSE)*VLOOKUP($C169,Model!$A$2:$V$22,22,FALSE)</f>
        <v>#N/A</v>
      </c>
    </row>
    <row r="170">
      <c r="A170" s="74"/>
      <c r="B170" s="74"/>
      <c r="C170" s="74"/>
      <c r="D170" s="74"/>
      <c r="E170" s="74"/>
      <c r="F170" s="74"/>
      <c r="G170" s="74"/>
      <c r="H170" s="74"/>
      <c r="I170" s="75"/>
      <c r="J170" s="74"/>
      <c r="K170" s="74"/>
      <c r="L170" s="74"/>
      <c r="M170" s="74"/>
      <c r="N170" s="74"/>
      <c r="O170" s="77"/>
      <c r="P170" s="74"/>
      <c r="Q170" s="74"/>
      <c r="R170" s="74"/>
      <c r="S170" s="74"/>
      <c r="T170" s="74"/>
      <c r="U170" s="508">
        <f t="shared" si="6"/>
        <v>0</v>
      </c>
      <c r="V170" s="513">
        <f t="shared" si="5"/>
        <v>0</v>
      </c>
      <c r="W170" s="511"/>
      <c r="X170" s="511"/>
      <c r="Y170" s="511"/>
      <c r="Z170" s="507" t="e">
        <f>VLOOKUP($C170,Model!$A$2:$D$22,2,FALSE)</f>
        <v>#N/A</v>
      </c>
      <c r="AA170" s="508" t="e">
        <f>(VLOOKUP($D170,Lookup!$C$4:$D$36,2,FALSE)/Lookup!$C$2)*VLOOKUP($C170,Model!$A$2:$E$22,5,FALSE)*VLOOKUP($C170,Model!$A$2:$G$22,7,FALSE)</f>
        <v>#N/A</v>
      </c>
      <c r="AB170" s="508" t="e">
        <f>(VLOOKUP($E170,Lookup!$F$4:$G$8,2,FALSE)/Lookup!$F$2)*VLOOKUP($C170,Model!$A$2:$E$22,5,FALSE)*VLOOKUP($C170,Model!$A$2:$H$22,8,FALSE)</f>
        <v>#N/A</v>
      </c>
      <c r="AC170" s="508" t="e">
        <f>(VLOOKUP($F170,Lookup!$H$4:$I$26,2,FALSE)/Lookup!$H$2)*VLOOKUP($C170,Model!$A$2:$E$22,5,FALSE)*VLOOKUP($C170,Model!$A$2:$I$22,9,FALSE)</f>
        <v>#N/A</v>
      </c>
      <c r="AD170" s="508" t="e">
        <f>(VLOOKUP($G170,Lookup!$J$4:$K$34,2,FALSE)/Lookup!$J$2)*VLOOKUP($C170,Model!$A$2:$E$22,5,FALSE)*VLOOKUP($C170,Model!$A$2:$J$22,10,FALSE)</f>
        <v>#N/A</v>
      </c>
      <c r="AE170" s="508" t="e">
        <f>(VLOOKUP($H170,Lookup!$L$4:$M$15,2,FALSE)/Lookup!$L$2)*VLOOKUP($C170,Model!$A$2:$E$22,5,FALSE)*VLOOKUP($C170,Model!$A$2:$K$22,11,FALSE)</f>
        <v>#N/A</v>
      </c>
      <c r="AF170" s="508" t="e">
        <f>_xlfn.SWITCH(VLOOKUP($C170,Model!$A$2:$F$22,6,FALSE),8,(VLOOKUP($I170,Lookup!$N$17:$O$24,2,FALSE)/Lookup!$L$2)*VLOOKUP($C170,Model!$A$2:$E$22,5,FALSE)*VLOOKUP($C170,Model!$A$2:$K$22,11,FALSE),(VLOOKUP($I170,Lookup!$N$4:$O$15,2,FALSE)/Lookup!$L$2)*VLOOKUP($C170,Model!$A$2:$E$22,5,FALSE)*VLOOKUP($C170,Model!$A$2:$K$22,11,FALSE))</f>
        <v>#NAME?</v>
      </c>
      <c r="AG170" s="508" t="e">
        <f>(VLOOKUP($J170,Lookup!$P$4:$Q$15,2,FALSE)/Lookup!$P$2)*VLOOKUP($C170,Model!$A$2:$E$22,5,FALSE)*VLOOKUP($C170,Model!$A$2:$L$22,12,FALSE)</f>
        <v>#N/A</v>
      </c>
      <c r="AH170" s="508" t="e">
        <f>_xlfn.SWITCH(VLOOKUP($C170,Model!$A$2:$F$22,6,FALSE),8,(VLOOKUP($K170,Lookup!$R$15:$S$23,2,FALSE)/Lookup!$R$2)*VLOOKUP($C170,Model!$A$2:$E$22,5,FALSE)*VLOOKUP($C170,Model!$A$2:$M$22,13,FALSE),(VLOOKUP($K170,Lookup!$R$4:$S$12,2,FALSE)/Lookup!$R$2)*VLOOKUP($C170,Model!$A$2:$E$22,5,FALSE)*VLOOKUP($C170,Model!$A$2:$M$22,13,FALSE))</f>
        <v>#NAME?</v>
      </c>
      <c r="AI170" s="508" t="e">
        <f>(VLOOKUP($L170,Lookup!$V$4:$W$12,2,FALSE)/Lookup!$V$2)*VLOOKUP($C170,Model!$A$2:$E$22,5,FALSE)*VLOOKUP($C170,Model!$A$2:$N$22,14,FALSE)</f>
        <v>#N/A</v>
      </c>
      <c r="AJ170" s="508" t="e">
        <f>(VLOOKUP($M170,Lookup!$X$4:$Y$10,2,FALSE)/Lookup!$X$2)*VLOOKUP($C170,Model!$A$2:$E$22,5,FALSE)*VLOOKUP($C170,Model!$A$2:$O$22,15,FALSE)</f>
        <v>#N/A</v>
      </c>
      <c r="AK170" s="508" t="e">
        <f>(VLOOKUP($N170,Lookup!$Z$4:$AA$13,2,FALSE)/Lookup!$Z$2)*VLOOKUP($C170,Model!$A$2:$E$22,5,FALSE)*VLOOKUP($C170,Model!$A$2:$P$22,16,FALSE)</f>
        <v>#N/A</v>
      </c>
      <c r="AL170" s="508" t="e">
        <f>(VLOOKUP($O170,Lookup!$AB$4:$AC$13,2,FALSE)/Lookup!$AB$2)*VLOOKUP($C170,Model!$A$2:$E$22,5,FALSE)*VLOOKUP($C170,Model!$A$2:$Q$22,17,FALSE)</f>
        <v>#N/A</v>
      </c>
      <c r="AM170" s="508" t="e">
        <f>(VLOOKUP($P170,Lookup!$T$4:$U$8,2,FALSE)/Lookup!$T$2)*VLOOKUP($C170,Model!$A$2:$E$22,5,FALSE)*VLOOKUP($C170,Model!$A$2:$R$22,18,FALSE)</f>
        <v>#N/A</v>
      </c>
      <c r="AN170" s="508" t="e">
        <f>(VLOOKUP($Q170,Lookup!$AD$4:$AE$13,2,FALSE)/Lookup!$AD$2)*VLOOKUP($C170,Model!$A$2:$E$22,5,FALSE)*VLOOKUP($C170,Model!$A$2:$S$22,19,FALSE)</f>
        <v>#N/A</v>
      </c>
      <c r="AO170" s="508" t="e">
        <f>(VLOOKUP($R170,Lookup!$AF$4:$AG$8,2,FALSE)/Lookup!$AF$2)*VLOOKUP($C170,Model!$A$2:$E$22,5,FALSE)*VLOOKUP($C170,Model!$A$2:$T$22,20,FALSE)</f>
        <v>#N/A</v>
      </c>
      <c r="AP170" s="508" t="e">
        <f>(VLOOKUP($S170,Lookup!$AH$4:$AI$9,2,FALSE)/Lookup!$AH$2)*VLOOKUP($C170,Model!$A$2:$E$22,5,FALSE)*VLOOKUP($C170,Model!$A$2:$U$22,21,FALSE)</f>
        <v>#N/A</v>
      </c>
      <c r="AQ170" s="508" t="e">
        <f>(VLOOKUP($T170,Lookup!$AJ$4:$AK$12,2,FALSE)/Lookup!$AJ$2)*VLOOKUP($C170,Model!$A$2:$E$22,5,FALSE)*VLOOKUP($C170,Model!$A$2:$V$22,22,FALSE)</f>
        <v>#N/A</v>
      </c>
    </row>
    <row r="171">
      <c r="A171" s="74"/>
      <c r="B171" s="74"/>
      <c r="C171" s="74"/>
      <c r="D171" s="74"/>
      <c r="E171" s="74"/>
      <c r="F171" s="74"/>
      <c r="G171" s="74"/>
      <c r="H171" s="74"/>
      <c r="I171" s="75"/>
      <c r="J171" s="74"/>
      <c r="K171" s="74"/>
      <c r="L171" s="74"/>
      <c r="M171" s="74"/>
      <c r="N171" s="74"/>
      <c r="O171" s="77"/>
      <c r="P171" s="74"/>
      <c r="Q171" s="74"/>
      <c r="R171" s="74"/>
      <c r="S171" s="74"/>
      <c r="T171" s="74"/>
      <c r="U171" s="508">
        <f t="shared" si="6"/>
        <v>0</v>
      </c>
      <c r="V171" s="513">
        <f t="shared" si="5"/>
        <v>0</v>
      </c>
      <c r="W171" s="511"/>
      <c r="X171" s="511"/>
      <c r="Y171" s="511"/>
      <c r="Z171" s="507" t="e">
        <f>VLOOKUP($C171,Model!$A$2:$D$22,2,FALSE)</f>
        <v>#N/A</v>
      </c>
      <c r="AA171" s="508" t="e">
        <f>(VLOOKUP($D171,Lookup!$C$4:$D$36,2,FALSE)/Lookup!$C$2)*VLOOKUP($C171,Model!$A$2:$E$22,5,FALSE)*VLOOKUP($C171,Model!$A$2:$G$22,7,FALSE)</f>
        <v>#N/A</v>
      </c>
      <c r="AB171" s="508" t="e">
        <f>(VLOOKUP($E171,Lookup!$F$4:$G$8,2,FALSE)/Lookup!$F$2)*VLOOKUP($C171,Model!$A$2:$E$22,5,FALSE)*VLOOKUP($C171,Model!$A$2:$H$22,8,FALSE)</f>
        <v>#N/A</v>
      </c>
      <c r="AC171" s="508" t="e">
        <f>(VLOOKUP($F171,Lookup!$H$4:$I$26,2,FALSE)/Lookup!$H$2)*VLOOKUP($C171,Model!$A$2:$E$22,5,FALSE)*VLOOKUP($C171,Model!$A$2:$I$22,9,FALSE)</f>
        <v>#N/A</v>
      </c>
      <c r="AD171" s="508" t="e">
        <f>(VLOOKUP($G171,Lookup!$J$4:$K$34,2,FALSE)/Lookup!$J$2)*VLOOKUP($C171,Model!$A$2:$E$22,5,FALSE)*VLOOKUP($C171,Model!$A$2:$J$22,10,FALSE)</f>
        <v>#N/A</v>
      </c>
      <c r="AE171" s="508" t="e">
        <f>(VLOOKUP($H171,Lookup!$L$4:$M$15,2,FALSE)/Lookup!$L$2)*VLOOKUP($C171,Model!$A$2:$E$22,5,FALSE)*VLOOKUP($C171,Model!$A$2:$K$22,11,FALSE)</f>
        <v>#N/A</v>
      </c>
      <c r="AF171" s="508" t="e">
        <f>_xlfn.SWITCH(VLOOKUP($C171,Model!$A$2:$F$22,6,FALSE),8,(VLOOKUP($I171,Lookup!$N$17:$O$24,2,FALSE)/Lookup!$L$2)*VLOOKUP($C171,Model!$A$2:$E$22,5,FALSE)*VLOOKUP($C171,Model!$A$2:$K$22,11,FALSE),(VLOOKUP($I171,Lookup!$N$4:$O$15,2,FALSE)/Lookup!$L$2)*VLOOKUP($C171,Model!$A$2:$E$22,5,FALSE)*VLOOKUP($C171,Model!$A$2:$K$22,11,FALSE))</f>
        <v>#NAME?</v>
      </c>
      <c r="AG171" s="508" t="e">
        <f>(VLOOKUP($J171,Lookup!$P$4:$Q$15,2,FALSE)/Lookup!$P$2)*VLOOKUP($C171,Model!$A$2:$E$22,5,FALSE)*VLOOKUP($C171,Model!$A$2:$L$22,12,FALSE)</f>
        <v>#N/A</v>
      </c>
      <c r="AH171" s="508" t="e">
        <f>_xlfn.SWITCH(VLOOKUP($C171,Model!$A$2:$F$22,6,FALSE),8,(VLOOKUP($K171,Lookup!$R$15:$S$23,2,FALSE)/Lookup!$R$2)*VLOOKUP($C171,Model!$A$2:$E$22,5,FALSE)*VLOOKUP($C171,Model!$A$2:$M$22,13,FALSE),(VLOOKUP($K171,Lookup!$R$4:$S$12,2,FALSE)/Lookup!$R$2)*VLOOKUP($C171,Model!$A$2:$E$22,5,FALSE)*VLOOKUP($C171,Model!$A$2:$M$22,13,FALSE))</f>
        <v>#NAME?</v>
      </c>
      <c r="AI171" s="508" t="e">
        <f>(VLOOKUP($L171,Lookup!$V$4:$W$12,2,FALSE)/Lookup!$V$2)*VLOOKUP($C171,Model!$A$2:$E$22,5,FALSE)*VLOOKUP($C171,Model!$A$2:$N$22,14,FALSE)</f>
        <v>#N/A</v>
      </c>
      <c r="AJ171" s="508" t="e">
        <f>(VLOOKUP($M171,Lookup!$X$4:$Y$10,2,FALSE)/Lookup!$X$2)*VLOOKUP($C171,Model!$A$2:$E$22,5,FALSE)*VLOOKUP($C171,Model!$A$2:$O$22,15,FALSE)</f>
        <v>#N/A</v>
      </c>
      <c r="AK171" s="508" t="e">
        <f>(VLOOKUP($N171,Lookup!$Z$4:$AA$13,2,FALSE)/Lookup!$Z$2)*VLOOKUP($C171,Model!$A$2:$E$22,5,FALSE)*VLOOKUP($C171,Model!$A$2:$P$22,16,FALSE)</f>
        <v>#N/A</v>
      </c>
      <c r="AL171" s="508" t="e">
        <f>(VLOOKUP($O171,Lookup!$AB$4:$AC$13,2,FALSE)/Lookup!$AB$2)*VLOOKUP($C171,Model!$A$2:$E$22,5,FALSE)*VLOOKUP($C171,Model!$A$2:$Q$22,17,FALSE)</f>
        <v>#N/A</v>
      </c>
      <c r="AM171" s="508" t="e">
        <f>(VLOOKUP($P171,Lookup!$T$4:$U$8,2,FALSE)/Lookup!$T$2)*VLOOKUP($C171,Model!$A$2:$E$22,5,FALSE)*VLOOKUP($C171,Model!$A$2:$R$22,18,FALSE)</f>
        <v>#N/A</v>
      </c>
      <c r="AN171" s="508" t="e">
        <f>(VLOOKUP($Q171,Lookup!$AD$4:$AE$13,2,FALSE)/Lookup!$AD$2)*VLOOKUP($C171,Model!$A$2:$E$22,5,FALSE)*VLOOKUP($C171,Model!$A$2:$S$22,19,FALSE)</f>
        <v>#N/A</v>
      </c>
      <c r="AO171" s="508" t="e">
        <f>(VLOOKUP($R171,Lookup!$AF$4:$AG$8,2,FALSE)/Lookup!$AF$2)*VLOOKUP($C171,Model!$A$2:$E$22,5,FALSE)*VLOOKUP($C171,Model!$A$2:$T$22,20,FALSE)</f>
        <v>#N/A</v>
      </c>
      <c r="AP171" s="508" t="e">
        <f>(VLOOKUP($S171,Lookup!$AH$4:$AI$9,2,FALSE)/Lookup!$AH$2)*VLOOKUP($C171,Model!$A$2:$E$22,5,FALSE)*VLOOKUP($C171,Model!$A$2:$U$22,21,FALSE)</f>
        <v>#N/A</v>
      </c>
      <c r="AQ171" s="508" t="e">
        <f>(VLOOKUP($T171,Lookup!$AJ$4:$AK$12,2,FALSE)/Lookup!$AJ$2)*VLOOKUP($C171,Model!$A$2:$E$22,5,FALSE)*VLOOKUP($C171,Model!$A$2:$V$22,22,FALSE)</f>
        <v>#N/A</v>
      </c>
    </row>
    <row r="172">
      <c r="A172" s="74"/>
      <c r="B172" s="74"/>
      <c r="C172" s="74"/>
      <c r="D172" s="74"/>
      <c r="E172" s="74"/>
      <c r="F172" s="74"/>
      <c r="G172" s="74"/>
      <c r="H172" s="74"/>
      <c r="I172" s="75"/>
      <c r="J172" s="74"/>
      <c r="K172" s="74"/>
      <c r="L172" s="74"/>
      <c r="M172" s="74"/>
      <c r="N172" s="74"/>
      <c r="O172" s="77"/>
      <c r="P172" s="74"/>
      <c r="Q172" s="74"/>
      <c r="R172" s="74"/>
      <c r="S172" s="74"/>
      <c r="T172" s="74"/>
      <c r="U172" s="508">
        <f t="shared" si="6"/>
        <v>0</v>
      </c>
      <c r="V172" s="513">
        <f t="shared" si="5"/>
        <v>0</v>
      </c>
      <c r="W172" s="511"/>
      <c r="X172" s="511"/>
      <c r="Y172" s="511"/>
      <c r="Z172" s="507" t="e">
        <f>VLOOKUP($C172,Model!$A$2:$D$22,2,FALSE)</f>
        <v>#N/A</v>
      </c>
      <c r="AA172" s="508" t="e">
        <f>(VLOOKUP($D172,Lookup!$C$4:$D$36,2,FALSE)/Lookup!$C$2)*VLOOKUP($C172,Model!$A$2:$E$22,5,FALSE)*VLOOKUP($C172,Model!$A$2:$G$22,7,FALSE)</f>
        <v>#N/A</v>
      </c>
      <c r="AB172" s="508" t="e">
        <f>(VLOOKUP($E172,Lookup!$F$4:$G$8,2,FALSE)/Lookup!$F$2)*VLOOKUP($C172,Model!$A$2:$E$22,5,FALSE)*VLOOKUP($C172,Model!$A$2:$H$22,8,FALSE)</f>
        <v>#N/A</v>
      </c>
      <c r="AC172" s="508" t="e">
        <f>(VLOOKUP($F172,Lookup!$H$4:$I$26,2,FALSE)/Lookup!$H$2)*VLOOKUP($C172,Model!$A$2:$E$22,5,FALSE)*VLOOKUP($C172,Model!$A$2:$I$22,9,FALSE)</f>
        <v>#N/A</v>
      </c>
      <c r="AD172" s="508" t="e">
        <f>(VLOOKUP($G172,Lookup!$J$4:$K$34,2,FALSE)/Lookup!$J$2)*VLOOKUP($C172,Model!$A$2:$E$22,5,FALSE)*VLOOKUP($C172,Model!$A$2:$J$22,10,FALSE)</f>
        <v>#N/A</v>
      </c>
      <c r="AE172" s="508" t="e">
        <f>(VLOOKUP($H172,Lookup!$L$4:$M$15,2,FALSE)/Lookup!$L$2)*VLOOKUP($C172,Model!$A$2:$E$22,5,FALSE)*VLOOKUP($C172,Model!$A$2:$K$22,11,FALSE)</f>
        <v>#N/A</v>
      </c>
      <c r="AF172" s="508" t="e">
        <f>_xlfn.SWITCH(VLOOKUP($C172,Model!$A$2:$F$22,6,FALSE),8,(VLOOKUP($I172,Lookup!$N$17:$O$24,2,FALSE)/Lookup!$L$2)*VLOOKUP($C172,Model!$A$2:$E$22,5,FALSE)*VLOOKUP($C172,Model!$A$2:$K$22,11,FALSE),(VLOOKUP($I172,Lookup!$N$4:$O$15,2,FALSE)/Lookup!$L$2)*VLOOKUP($C172,Model!$A$2:$E$22,5,FALSE)*VLOOKUP($C172,Model!$A$2:$K$22,11,FALSE))</f>
        <v>#NAME?</v>
      </c>
      <c r="AG172" s="508" t="e">
        <f>(VLOOKUP($J172,Lookup!$P$4:$Q$15,2,FALSE)/Lookup!$P$2)*VLOOKUP($C172,Model!$A$2:$E$22,5,FALSE)*VLOOKUP($C172,Model!$A$2:$L$22,12,FALSE)</f>
        <v>#N/A</v>
      </c>
      <c r="AH172" s="508" t="e">
        <f>_xlfn.SWITCH(VLOOKUP($C172,Model!$A$2:$F$22,6,FALSE),8,(VLOOKUP($K172,Lookup!$R$15:$S$23,2,FALSE)/Lookup!$R$2)*VLOOKUP($C172,Model!$A$2:$E$22,5,FALSE)*VLOOKUP($C172,Model!$A$2:$M$22,13,FALSE),(VLOOKUP($K172,Lookup!$R$4:$S$12,2,FALSE)/Lookup!$R$2)*VLOOKUP($C172,Model!$A$2:$E$22,5,FALSE)*VLOOKUP($C172,Model!$A$2:$M$22,13,FALSE))</f>
        <v>#NAME?</v>
      </c>
      <c r="AI172" s="508" t="e">
        <f>(VLOOKUP($L172,Lookup!$V$4:$W$12,2,FALSE)/Lookup!$V$2)*VLOOKUP($C172,Model!$A$2:$E$22,5,FALSE)*VLOOKUP($C172,Model!$A$2:$N$22,14,FALSE)</f>
        <v>#N/A</v>
      </c>
      <c r="AJ172" s="508" t="e">
        <f>(VLOOKUP($M172,Lookup!$X$4:$Y$10,2,FALSE)/Lookup!$X$2)*VLOOKUP($C172,Model!$A$2:$E$22,5,FALSE)*VLOOKUP($C172,Model!$A$2:$O$22,15,FALSE)</f>
        <v>#N/A</v>
      </c>
      <c r="AK172" s="508" t="e">
        <f>(VLOOKUP($N172,Lookup!$Z$4:$AA$13,2,FALSE)/Lookup!$Z$2)*VLOOKUP($C172,Model!$A$2:$E$22,5,FALSE)*VLOOKUP($C172,Model!$A$2:$P$22,16,FALSE)</f>
        <v>#N/A</v>
      </c>
      <c r="AL172" s="508" t="e">
        <f>(VLOOKUP($O172,Lookup!$AB$4:$AC$13,2,FALSE)/Lookup!$AB$2)*VLOOKUP($C172,Model!$A$2:$E$22,5,FALSE)*VLOOKUP($C172,Model!$A$2:$Q$22,17,FALSE)</f>
        <v>#N/A</v>
      </c>
      <c r="AM172" s="508" t="e">
        <f>(VLOOKUP($P172,Lookup!$T$4:$U$8,2,FALSE)/Lookup!$T$2)*VLOOKUP($C172,Model!$A$2:$E$22,5,FALSE)*VLOOKUP($C172,Model!$A$2:$R$22,18,FALSE)</f>
        <v>#N/A</v>
      </c>
      <c r="AN172" s="508" t="e">
        <f>(VLOOKUP($Q172,Lookup!$AD$4:$AE$13,2,FALSE)/Lookup!$AD$2)*VLOOKUP($C172,Model!$A$2:$E$22,5,FALSE)*VLOOKUP($C172,Model!$A$2:$S$22,19,FALSE)</f>
        <v>#N/A</v>
      </c>
      <c r="AO172" s="508" t="e">
        <f>(VLOOKUP($R172,Lookup!$AF$4:$AG$8,2,FALSE)/Lookup!$AF$2)*VLOOKUP($C172,Model!$A$2:$E$22,5,FALSE)*VLOOKUP($C172,Model!$A$2:$T$22,20,FALSE)</f>
        <v>#N/A</v>
      </c>
      <c r="AP172" s="508" t="e">
        <f>(VLOOKUP($S172,Lookup!$AH$4:$AI$9,2,FALSE)/Lookup!$AH$2)*VLOOKUP($C172,Model!$A$2:$E$22,5,FALSE)*VLOOKUP($C172,Model!$A$2:$U$22,21,FALSE)</f>
        <v>#N/A</v>
      </c>
      <c r="AQ172" s="508" t="e">
        <f>(VLOOKUP($T172,Lookup!$AJ$4:$AK$12,2,FALSE)/Lookup!$AJ$2)*VLOOKUP($C172,Model!$A$2:$E$22,5,FALSE)*VLOOKUP($C172,Model!$A$2:$V$22,22,FALSE)</f>
        <v>#N/A</v>
      </c>
    </row>
    <row r="173">
      <c r="A173" s="74"/>
      <c r="B173" s="74"/>
      <c r="C173" s="74"/>
      <c r="D173" s="74"/>
      <c r="E173" s="74"/>
      <c r="F173" s="74"/>
      <c r="G173" s="74"/>
      <c r="H173" s="74"/>
      <c r="I173" s="75"/>
      <c r="J173" s="74"/>
      <c r="K173" s="74"/>
      <c r="L173" s="74"/>
      <c r="M173" s="74"/>
      <c r="N173" s="74"/>
      <c r="O173" s="77"/>
      <c r="P173" s="74"/>
      <c r="Q173" s="74"/>
      <c r="R173" s="74"/>
      <c r="S173" s="74"/>
      <c r="T173" s="74"/>
      <c r="U173" s="508">
        <f t="shared" si="6"/>
        <v>0</v>
      </c>
      <c r="V173" s="513">
        <f t="shared" si="5"/>
        <v>0</v>
      </c>
      <c r="W173" s="511"/>
      <c r="X173" s="511"/>
      <c r="Y173" s="511"/>
      <c r="Z173" s="507" t="e">
        <f>VLOOKUP($C173,Model!$A$2:$D$22,2,FALSE)</f>
        <v>#N/A</v>
      </c>
      <c r="AA173" s="508" t="e">
        <f>(VLOOKUP($D173,Lookup!$C$4:$D$36,2,FALSE)/Lookup!$C$2)*VLOOKUP($C173,Model!$A$2:$E$22,5,FALSE)*VLOOKUP($C173,Model!$A$2:$G$22,7,FALSE)</f>
        <v>#N/A</v>
      </c>
      <c r="AB173" s="508" t="e">
        <f>(VLOOKUP($E173,Lookup!$F$4:$G$8,2,FALSE)/Lookup!$F$2)*VLOOKUP($C173,Model!$A$2:$E$22,5,FALSE)*VLOOKUP($C173,Model!$A$2:$H$22,8,FALSE)</f>
        <v>#N/A</v>
      </c>
      <c r="AC173" s="508" t="e">
        <f>(VLOOKUP($F173,Lookup!$H$4:$I$26,2,FALSE)/Lookup!$H$2)*VLOOKUP($C173,Model!$A$2:$E$22,5,FALSE)*VLOOKUP($C173,Model!$A$2:$I$22,9,FALSE)</f>
        <v>#N/A</v>
      </c>
      <c r="AD173" s="508" t="e">
        <f>(VLOOKUP($G173,Lookup!$J$4:$K$34,2,FALSE)/Lookup!$J$2)*VLOOKUP($C173,Model!$A$2:$E$22,5,FALSE)*VLOOKUP($C173,Model!$A$2:$J$22,10,FALSE)</f>
        <v>#N/A</v>
      </c>
      <c r="AE173" s="508" t="e">
        <f>(VLOOKUP($H173,Lookup!$L$4:$M$15,2,FALSE)/Lookup!$L$2)*VLOOKUP($C173,Model!$A$2:$E$22,5,FALSE)*VLOOKUP($C173,Model!$A$2:$K$22,11,FALSE)</f>
        <v>#N/A</v>
      </c>
      <c r="AF173" s="508" t="e">
        <f>_xlfn.SWITCH(VLOOKUP($C173,Model!$A$2:$F$22,6,FALSE),8,(VLOOKUP($I173,Lookup!$N$17:$O$24,2,FALSE)/Lookup!$L$2)*VLOOKUP($C173,Model!$A$2:$E$22,5,FALSE)*VLOOKUP($C173,Model!$A$2:$K$22,11,FALSE),(VLOOKUP($I173,Lookup!$N$4:$O$15,2,FALSE)/Lookup!$L$2)*VLOOKUP($C173,Model!$A$2:$E$22,5,FALSE)*VLOOKUP($C173,Model!$A$2:$K$22,11,FALSE))</f>
        <v>#NAME?</v>
      </c>
      <c r="AG173" s="508" t="e">
        <f>(VLOOKUP($J173,Lookup!$P$4:$Q$15,2,FALSE)/Lookup!$P$2)*VLOOKUP($C173,Model!$A$2:$E$22,5,FALSE)*VLOOKUP($C173,Model!$A$2:$L$22,12,FALSE)</f>
        <v>#N/A</v>
      </c>
      <c r="AH173" s="508" t="e">
        <f>_xlfn.SWITCH(VLOOKUP($C173,Model!$A$2:$F$22,6,FALSE),8,(VLOOKUP($K173,Lookup!$R$15:$S$23,2,FALSE)/Lookup!$R$2)*VLOOKUP($C173,Model!$A$2:$E$22,5,FALSE)*VLOOKUP($C173,Model!$A$2:$M$22,13,FALSE),(VLOOKUP($K173,Lookup!$R$4:$S$12,2,FALSE)/Lookup!$R$2)*VLOOKUP($C173,Model!$A$2:$E$22,5,FALSE)*VLOOKUP($C173,Model!$A$2:$M$22,13,FALSE))</f>
        <v>#NAME?</v>
      </c>
      <c r="AI173" s="508" t="e">
        <f>(VLOOKUP($L173,Lookup!$V$4:$W$12,2,FALSE)/Lookup!$V$2)*VLOOKUP($C173,Model!$A$2:$E$22,5,FALSE)*VLOOKUP($C173,Model!$A$2:$N$22,14,FALSE)</f>
        <v>#N/A</v>
      </c>
      <c r="AJ173" s="508" t="e">
        <f>(VLOOKUP($M173,Lookup!$X$4:$Y$10,2,FALSE)/Lookup!$X$2)*VLOOKUP($C173,Model!$A$2:$E$22,5,FALSE)*VLOOKUP($C173,Model!$A$2:$O$22,15,FALSE)</f>
        <v>#N/A</v>
      </c>
      <c r="AK173" s="508" t="e">
        <f>(VLOOKUP($N173,Lookup!$Z$4:$AA$13,2,FALSE)/Lookup!$Z$2)*VLOOKUP($C173,Model!$A$2:$E$22,5,FALSE)*VLOOKUP($C173,Model!$A$2:$P$22,16,FALSE)</f>
        <v>#N/A</v>
      </c>
      <c r="AL173" s="508" t="e">
        <f>(VLOOKUP($O173,Lookup!$AB$4:$AC$13,2,FALSE)/Lookup!$AB$2)*VLOOKUP($C173,Model!$A$2:$E$22,5,FALSE)*VLOOKUP($C173,Model!$A$2:$Q$22,17,FALSE)</f>
        <v>#N/A</v>
      </c>
      <c r="AM173" s="508" t="e">
        <f>(VLOOKUP($P173,Lookup!$T$4:$U$8,2,FALSE)/Lookup!$T$2)*VLOOKUP($C173,Model!$A$2:$E$22,5,FALSE)*VLOOKUP($C173,Model!$A$2:$R$22,18,FALSE)</f>
        <v>#N/A</v>
      </c>
      <c r="AN173" s="508" t="e">
        <f>(VLOOKUP($Q173,Lookup!$AD$4:$AE$13,2,FALSE)/Lookup!$AD$2)*VLOOKUP($C173,Model!$A$2:$E$22,5,FALSE)*VLOOKUP($C173,Model!$A$2:$S$22,19,FALSE)</f>
        <v>#N/A</v>
      </c>
      <c r="AO173" s="508" t="e">
        <f>(VLOOKUP($R173,Lookup!$AF$4:$AG$8,2,FALSE)/Lookup!$AF$2)*VLOOKUP($C173,Model!$A$2:$E$22,5,FALSE)*VLOOKUP($C173,Model!$A$2:$T$22,20,FALSE)</f>
        <v>#N/A</v>
      </c>
      <c r="AP173" s="508" t="e">
        <f>(VLOOKUP($S173,Lookup!$AH$4:$AI$9,2,FALSE)/Lookup!$AH$2)*VLOOKUP($C173,Model!$A$2:$E$22,5,FALSE)*VLOOKUP($C173,Model!$A$2:$U$22,21,FALSE)</f>
        <v>#N/A</v>
      </c>
      <c r="AQ173" s="508" t="e">
        <f>(VLOOKUP($T173,Lookup!$AJ$4:$AK$12,2,FALSE)/Lookup!$AJ$2)*VLOOKUP($C173,Model!$A$2:$E$22,5,FALSE)*VLOOKUP($C173,Model!$A$2:$V$22,22,FALSE)</f>
        <v>#N/A</v>
      </c>
    </row>
    <row r="174">
      <c r="A174" s="74"/>
      <c r="B174" s="74"/>
      <c r="C174" s="74"/>
      <c r="D174" s="74"/>
      <c r="E174" s="74"/>
      <c r="F174" s="74"/>
      <c r="G174" s="74"/>
      <c r="H174" s="74"/>
      <c r="I174" s="75"/>
      <c r="J174" s="74"/>
      <c r="K174" s="74"/>
      <c r="L174" s="74"/>
      <c r="M174" s="74"/>
      <c r="N174" s="74"/>
      <c r="O174" s="77"/>
      <c r="P174" s="74"/>
      <c r="Q174" s="74"/>
      <c r="R174" s="74"/>
      <c r="S174" s="74"/>
      <c r="T174" s="74"/>
      <c r="U174" s="508">
        <f t="shared" si="6"/>
        <v>0</v>
      </c>
      <c r="V174" s="513">
        <f t="shared" si="5"/>
        <v>0</v>
      </c>
      <c r="W174" s="511"/>
      <c r="X174" s="511"/>
      <c r="Y174" s="511"/>
      <c r="Z174" s="507" t="e">
        <f>VLOOKUP($C174,Model!$A$2:$D$22,2,FALSE)</f>
        <v>#N/A</v>
      </c>
      <c r="AA174" s="508" t="e">
        <f>(VLOOKUP($D174,Lookup!$C$4:$D$36,2,FALSE)/Lookup!$C$2)*VLOOKUP($C174,Model!$A$2:$E$22,5,FALSE)*VLOOKUP($C174,Model!$A$2:$G$22,7,FALSE)</f>
        <v>#N/A</v>
      </c>
      <c r="AB174" s="508" t="e">
        <f>(VLOOKUP($E174,Lookup!$F$4:$G$8,2,FALSE)/Lookup!$F$2)*VLOOKUP($C174,Model!$A$2:$E$22,5,FALSE)*VLOOKUP($C174,Model!$A$2:$H$22,8,FALSE)</f>
        <v>#N/A</v>
      </c>
      <c r="AC174" s="508" t="e">
        <f>(VLOOKUP($F174,Lookup!$H$4:$I$26,2,FALSE)/Lookup!$H$2)*VLOOKUP($C174,Model!$A$2:$E$22,5,FALSE)*VLOOKUP($C174,Model!$A$2:$I$22,9,FALSE)</f>
        <v>#N/A</v>
      </c>
      <c r="AD174" s="508" t="e">
        <f>(VLOOKUP($G174,Lookup!$J$4:$K$34,2,FALSE)/Lookup!$J$2)*VLOOKUP($C174,Model!$A$2:$E$22,5,FALSE)*VLOOKUP($C174,Model!$A$2:$J$22,10,FALSE)</f>
        <v>#N/A</v>
      </c>
      <c r="AE174" s="508" t="e">
        <f>(VLOOKUP($H174,Lookup!$L$4:$M$15,2,FALSE)/Lookup!$L$2)*VLOOKUP($C174,Model!$A$2:$E$22,5,FALSE)*VLOOKUP($C174,Model!$A$2:$K$22,11,FALSE)</f>
        <v>#N/A</v>
      </c>
      <c r="AF174" s="508" t="e">
        <f>_xlfn.SWITCH(VLOOKUP($C174,Model!$A$2:$F$22,6,FALSE),8,(VLOOKUP($I174,Lookup!$N$17:$O$24,2,FALSE)/Lookup!$L$2)*VLOOKUP($C174,Model!$A$2:$E$22,5,FALSE)*VLOOKUP($C174,Model!$A$2:$K$22,11,FALSE),(VLOOKUP($I174,Lookup!$N$4:$O$15,2,FALSE)/Lookup!$L$2)*VLOOKUP($C174,Model!$A$2:$E$22,5,FALSE)*VLOOKUP($C174,Model!$A$2:$K$22,11,FALSE))</f>
        <v>#NAME?</v>
      </c>
      <c r="AG174" s="508" t="e">
        <f>(VLOOKUP($J174,Lookup!$P$4:$Q$15,2,FALSE)/Lookup!$P$2)*VLOOKUP($C174,Model!$A$2:$E$22,5,FALSE)*VLOOKUP($C174,Model!$A$2:$L$22,12,FALSE)</f>
        <v>#N/A</v>
      </c>
      <c r="AH174" s="508" t="e">
        <f>_xlfn.SWITCH(VLOOKUP($C174,Model!$A$2:$F$22,6,FALSE),8,(VLOOKUP($K174,Lookup!$R$15:$S$23,2,FALSE)/Lookup!$R$2)*VLOOKUP($C174,Model!$A$2:$E$22,5,FALSE)*VLOOKUP($C174,Model!$A$2:$M$22,13,FALSE),(VLOOKUP($K174,Lookup!$R$4:$S$12,2,FALSE)/Lookup!$R$2)*VLOOKUP($C174,Model!$A$2:$E$22,5,FALSE)*VLOOKUP($C174,Model!$A$2:$M$22,13,FALSE))</f>
        <v>#NAME?</v>
      </c>
      <c r="AI174" s="508" t="e">
        <f>(VLOOKUP($L174,Lookup!$V$4:$W$12,2,FALSE)/Lookup!$V$2)*VLOOKUP($C174,Model!$A$2:$E$22,5,FALSE)*VLOOKUP($C174,Model!$A$2:$N$22,14,FALSE)</f>
        <v>#N/A</v>
      </c>
      <c r="AJ174" s="508" t="e">
        <f>(VLOOKUP($M174,Lookup!$X$4:$Y$10,2,FALSE)/Lookup!$X$2)*VLOOKUP($C174,Model!$A$2:$E$22,5,FALSE)*VLOOKUP($C174,Model!$A$2:$O$22,15,FALSE)</f>
        <v>#N/A</v>
      </c>
      <c r="AK174" s="508" t="e">
        <f>(VLOOKUP($N174,Lookup!$Z$4:$AA$13,2,FALSE)/Lookup!$Z$2)*VLOOKUP($C174,Model!$A$2:$E$22,5,FALSE)*VLOOKUP($C174,Model!$A$2:$P$22,16,FALSE)</f>
        <v>#N/A</v>
      </c>
      <c r="AL174" s="508" t="e">
        <f>(VLOOKUP($O174,Lookup!$AB$4:$AC$13,2,FALSE)/Lookup!$AB$2)*VLOOKUP($C174,Model!$A$2:$E$22,5,FALSE)*VLOOKUP($C174,Model!$A$2:$Q$22,17,FALSE)</f>
        <v>#N/A</v>
      </c>
      <c r="AM174" s="508" t="e">
        <f>(VLOOKUP($P174,Lookup!$T$4:$U$8,2,FALSE)/Lookup!$T$2)*VLOOKUP($C174,Model!$A$2:$E$22,5,FALSE)*VLOOKUP($C174,Model!$A$2:$R$22,18,FALSE)</f>
        <v>#N/A</v>
      </c>
      <c r="AN174" s="508" t="e">
        <f>(VLOOKUP($Q174,Lookup!$AD$4:$AE$13,2,FALSE)/Lookup!$AD$2)*VLOOKUP($C174,Model!$A$2:$E$22,5,FALSE)*VLOOKUP($C174,Model!$A$2:$S$22,19,FALSE)</f>
        <v>#N/A</v>
      </c>
      <c r="AO174" s="508" t="e">
        <f>(VLOOKUP($R174,Lookup!$AF$4:$AG$8,2,FALSE)/Lookup!$AF$2)*VLOOKUP($C174,Model!$A$2:$E$22,5,FALSE)*VLOOKUP($C174,Model!$A$2:$T$22,20,FALSE)</f>
        <v>#N/A</v>
      </c>
      <c r="AP174" s="508" t="e">
        <f>(VLOOKUP($S174,Lookup!$AH$4:$AI$9,2,FALSE)/Lookup!$AH$2)*VLOOKUP($C174,Model!$A$2:$E$22,5,FALSE)*VLOOKUP($C174,Model!$A$2:$U$22,21,FALSE)</f>
        <v>#N/A</v>
      </c>
      <c r="AQ174" s="508" t="e">
        <f>(VLOOKUP($T174,Lookup!$AJ$4:$AK$12,2,FALSE)/Lookup!$AJ$2)*VLOOKUP($C174,Model!$A$2:$E$22,5,FALSE)*VLOOKUP($C174,Model!$A$2:$V$22,22,FALSE)</f>
        <v>#N/A</v>
      </c>
    </row>
    <row r="175">
      <c r="A175" s="74"/>
      <c r="B175" s="74"/>
      <c r="C175" s="74"/>
      <c r="D175" s="74"/>
      <c r="E175" s="74"/>
      <c r="F175" s="74"/>
      <c r="G175" s="74"/>
      <c r="H175" s="74"/>
      <c r="I175" s="75"/>
      <c r="J175" s="74"/>
      <c r="K175" s="74"/>
      <c r="L175" s="74"/>
      <c r="M175" s="74"/>
      <c r="N175" s="74"/>
      <c r="O175" s="77"/>
      <c r="P175" s="74"/>
      <c r="Q175" s="74"/>
      <c r="R175" s="74"/>
      <c r="S175" s="74"/>
      <c r="T175" s="74"/>
      <c r="U175" s="508">
        <f t="shared" si="6"/>
        <v>0</v>
      </c>
      <c r="V175" s="513">
        <f t="shared" si="5"/>
        <v>0</v>
      </c>
      <c r="W175" s="511"/>
      <c r="X175" s="511"/>
      <c r="Y175" s="511"/>
      <c r="Z175" s="507" t="e">
        <f>VLOOKUP($C175,Model!$A$2:$D$22,2,FALSE)</f>
        <v>#N/A</v>
      </c>
      <c r="AA175" s="508" t="e">
        <f>(VLOOKUP($D175,Lookup!$C$4:$D$36,2,FALSE)/Lookup!$C$2)*VLOOKUP($C175,Model!$A$2:$E$22,5,FALSE)*VLOOKUP($C175,Model!$A$2:$G$22,7,FALSE)</f>
        <v>#N/A</v>
      </c>
      <c r="AB175" s="508" t="e">
        <f>(VLOOKUP($E175,Lookup!$F$4:$G$8,2,FALSE)/Lookup!$F$2)*VLOOKUP($C175,Model!$A$2:$E$22,5,FALSE)*VLOOKUP($C175,Model!$A$2:$H$22,8,FALSE)</f>
        <v>#N/A</v>
      </c>
      <c r="AC175" s="508" t="e">
        <f>(VLOOKUP($F175,Lookup!$H$4:$I$26,2,FALSE)/Lookup!$H$2)*VLOOKUP($C175,Model!$A$2:$E$22,5,FALSE)*VLOOKUP($C175,Model!$A$2:$I$22,9,FALSE)</f>
        <v>#N/A</v>
      </c>
      <c r="AD175" s="508" t="e">
        <f>(VLOOKUP($G175,Lookup!$J$4:$K$34,2,FALSE)/Lookup!$J$2)*VLOOKUP($C175,Model!$A$2:$E$22,5,FALSE)*VLOOKUP($C175,Model!$A$2:$J$22,10,FALSE)</f>
        <v>#N/A</v>
      </c>
      <c r="AE175" s="508" t="e">
        <f>(VLOOKUP($H175,Lookup!$L$4:$M$15,2,FALSE)/Lookup!$L$2)*VLOOKUP($C175,Model!$A$2:$E$22,5,FALSE)*VLOOKUP($C175,Model!$A$2:$K$22,11,FALSE)</f>
        <v>#N/A</v>
      </c>
      <c r="AF175" s="508" t="e">
        <f>_xlfn.SWITCH(VLOOKUP($C175,Model!$A$2:$F$22,6,FALSE),8,(VLOOKUP($I175,Lookup!$N$17:$O$24,2,FALSE)/Lookup!$L$2)*VLOOKUP($C175,Model!$A$2:$E$22,5,FALSE)*VLOOKUP($C175,Model!$A$2:$K$22,11,FALSE),(VLOOKUP($I175,Lookup!$N$4:$O$15,2,FALSE)/Lookup!$L$2)*VLOOKUP($C175,Model!$A$2:$E$22,5,FALSE)*VLOOKUP($C175,Model!$A$2:$K$22,11,FALSE))</f>
        <v>#NAME?</v>
      </c>
      <c r="AG175" s="508" t="e">
        <f>(VLOOKUP($J175,Lookup!$P$4:$Q$15,2,FALSE)/Lookup!$P$2)*VLOOKUP($C175,Model!$A$2:$E$22,5,FALSE)*VLOOKUP($C175,Model!$A$2:$L$22,12,FALSE)</f>
        <v>#N/A</v>
      </c>
      <c r="AH175" s="508" t="e">
        <f>_xlfn.SWITCH(VLOOKUP($C175,Model!$A$2:$F$22,6,FALSE),8,(VLOOKUP($K175,Lookup!$R$15:$S$23,2,FALSE)/Lookup!$R$2)*VLOOKUP($C175,Model!$A$2:$E$22,5,FALSE)*VLOOKUP($C175,Model!$A$2:$M$22,13,FALSE),(VLOOKUP($K175,Lookup!$R$4:$S$12,2,FALSE)/Lookup!$R$2)*VLOOKUP($C175,Model!$A$2:$E$22,5,FALSE)*VLOOKUP($C175,Model!$A$2:$M$22,13,FALSE))</f>
        <v>#NAME?</v>
      </c>
      <c r="AI175" s="508" t="e">
        <f>(VLOOKUP($L175,Lookup!$V$4:$W$12,2,FALSE)/Lookup!$V$2)*VLOOKUP($C175,Model!$A$2:$E$22,5,FALSE)*VLOOKUP($C175,Model!$A$2:$N$22,14,FALSE)</f>
        <v>#N/A</v>
      </c>
      <c r="AJ175" s="508" t="e">
        <f>(VLOOKUP($M175,Lookup!$X$4:$Y$10,2,FALSE)/Lookup!$X$2)*VLOOKUP($C175,Model!$A$2:$E$22,5,FALSE)*VLOOKUP($C175,Model!$A$2:$O$22,15,FALSE)</f>
        <v>#N/A</v>
      </c>
      <c r="AK175" s="508" t="e">
        <f>(VLOOKUP($N175,Lookup!$Z$4:$AA$13,2,FALSE)/Lookup!$Z$2)*VLOOKUP($C175,Model!$A$2:$E$22,5,FALSE)*VLOOKUP($C175,Model!$A$2:$P$22,16,FALSE)</f>
        <v>#N/A</v>
      </c>
      <c r="AL175" s="508" t="e">
        <f>(VLOOKUP($O175,Lookup!$AB$4:$AC$13,2,FALSE)/Lookup!$AB$2)*VLOOKUP($C175,Model!$A$2:$E$22,5,FALSE)*VLOOKUP($C175,Model!$A$2:$Q$22,17,FALSE)</f>
        <v>#N/A</v>
      </c>
      <c r="AM175" s="508" t="e">
        <f>(VLOOKUP($P175,Lookup!$T$4:$U$8,2,FALSE)/Lookup!$T$2)*VLOOKUP($C175,Model!$A$2:$E$22,5,FALSE)*VLOOKUP($C175,Model!$A$2:$R$22,18,FALSE)</f>
        <v>#N/A</v>
      </c>
      <c r="AN175" s="508" t="e">
        <f>(VLOOKUP($Q175,Lookup!$AD$4:$AE$13,2,FALSE)/Lookup!$AD$2)*VLOOKUP($C175,Model!$A$2:$E$22,5,FALSE)*VLOOKUP($C175,Model!$A$2:$S$22,19,FALSE)</f>
        <v>#N/A</v>
      </c>
      <c r="AO175" s="508" t="e">
        <f>(VLOOKUP($R175,Lookup!$AF$4:$AG$8,2,FALSE)/Lookup!$AF$2)*VLOOKUP($C175,Model!$A$2:$E$22,5,FALSE)*VLOOKUP($C175,Model!$A$2:$T$22,20,FALSE)</f>
        <v>#N/A</v>
      </c>
      <c r="AP175" s="508" t="e">
        <f>(VLOOKUP($S175,Lookup!$AH$4:$AI$9,2,FALSE)/Lookup!$AH$2)*VLOOKUP($C175,Model!$A$2:$E$22,5,FALSE)*VLOOKUP($C175,Model!$A$2:$U$22,21,FALSE)</f>
        <v>#N/A</v>
      </c>
      <c r="AQ175" s="508" t="e">
        <f>(VLOOKUP($T175,Lookup!$AJ$4:$AK$12,2,FALSE)/Lookup!$AJ$2)*VLOOKUP($C175,Model!$A$2:$E$22,5,FALSE)*VLOOKUP($C175,Model!$A$2:$V$22,22,FALSE)</f>
        <v>#N/A</v>
      </c>
    </row>
    <row r="176">
      <c r="A176" s="74"/>
      <c r="B176" s="74"/>
      <c r="C176" s="74"/>
      <c r="D176" s="74"/>
      <c r="E176" s="74"/>
      <c r="F176" s="74"/>
      <c r="G176" s="74"/>
      <c r="H176" s="74"/>
      <c r="I176" s="75"/>
      <c r="J176" s="74"/>
      <c r="K176" s="74"/>
      <c r="L176" s="74"/>
      <c r="M176" s="74"/>
      <c r="N176" s="74"/>
      <c r="O176" s="77"/>
      <c r="P176" s="74"/>
      <c r="Q176" s="74"/>
      <c r="R176" s="74"/>
      <c r="S176" s="74"/>
      <c r="T176" s="74"/>
      <c r="U176" s="508">
        <f t="shared" si="6"/>
        <v>0</v>
      </c>
      <c r="V176" s="513">
        <f t="shared" si="5"/>
        <v>0</v>
      </c>
      <c r="W176" s="511"/>
      <c r="X176" s="511"/>
      <c r="Y176" s="511"/>
      <c r="Z176" s="507" t="e">
        <f>VLOOKUP($C176,Model!$A$2:$D$22,2,FALSE)</f>
        <v>#N/A</v>
      </c>
      <c r="AA176" s="508" t="e">
        <f>(VLOOKUP($D176,Lookup!$C$4:$D$36,2,FALSE)/Lookup!$C$2)*VLOOKUP($C176,Model!$A$2:$E$22,5,FALSE)*VLOOKUP($C176,Model!$A$2:$G$22,7,FALSE)</f>
        <v>#N/A</v>
      </c>
      <c r="AB176" s="508" t="e">
        <f>(VLOOKUP($E176,Lookup!$F$4:$G$8,2,FALSE)/Lookup!$F$2)*VLOOKUP($C176,Model!$A$2:$E$22,5,FALSE)*VLOOKUP($C176,Model!$A$2:$H$22,8,FALSE)</f>
        <v>#N/A</v>
      </c>
      <c r="AC176" s="508" t="e">
        <f>(VLOOKUP($F176,Lookup!$H$4:$I$26,2,FALSE)/Lookup!$H$2)*VLOOKUP($C176,Model!$A$2:$E$22,5,FALSE)*VLOOKUP($C176,Model!$A$2:$I$22,9,FALSE)</f>
        <v>#N/A</v>
      </c>
      <c r="AD176" s="508" t="e">
        <f>(VLOOKUP($G176,Lookup!$J$4:$K$34,2,FALSE)/Lookup!$J$2)*VLOOKUP($C176,Model!$A$2:$E$22,5,FALSE)*VLOOKUP($C176,Model!$A$2:$J$22,10,FALSE)</f>
        <v>#N/A</v>
      </c>
      <c r="AE176" s="508" t="e">
        <f>(VLOOKUP($H176,Lookup!$L$4:$M$15,2,FALSE)/Lookup!$L$2)*VLOOKUP($C176,Model!$A$2:$E$22,5,FALSE)*VLOOKUP($C176,Model!$A$2:$K$22,11,FALSE)</f>
        <v>#N/A</v>
      </c>
      <c r="AF176" s="508" t="e">
        <f>_xlfn.SWITCH(VLOOKUP($C176,Model!$A$2:$F$22,6,FALSE),8,(VLOOKUP($I176,Lookup!$N$17:$O$24,2,FALSE)/Lookup!$L$2)*VLOOKUP($C176,Model!$A$2:$E$22,5,FALSE)*VLOOKUP($C176,Model!$A$2:$K$22,11,FALSE),(VLOOKUP($I176,Lookup!$N$4:$O$15,2,FALSE)/Lookup!$L$2)*VLOOKUP($C176,Model!$A$2:$E$22,5,FALSE)*VLOOKUP($C176,Model!$A$2:$K$22,11,FALSE))</f>
        <v>#NAME?</v>
      </c>
      <c r="AG176" s="508" t="e">
        <f>(VLOOKUP($J176,Lookup!$P$4:$Q$15,2,FALSE)/Lookup!$P$2)*VLOOKUP($C176,Model!$A$2:$E$22,5,FALSE)*VLOOKUP($C176,Model!$A$2:$L$22,12,FALSE)</f>
        <v>#N/A</v>
      </c>
      <c r="AH176" s="508" t="e">
        <f>_xlfn.SWITCH(VLOOKUP($C176,Model!$A$2:$F$22,6,FALSE),8,(VLOOKUP($K176,Lookup!$R$15:$S$23,2,FALSE)/Lookup!$R$2)*VLOOKUP($C176,Model!$A$2:$E$22,5,FALSE)*VLOOKUP($C176,Model!$A$2:$M$22,13,FALSE),(VLOOKUP($K176,Lookup!$R$4:$S$12,2,FALSE)/Lookup!$R$2)*VLOOKUP($C176,Model!$A$2:$E$22,5,FALSE)*VLOOKUP($C176,Model!$A$2:$M$22,13,FALSE))</f>
        <v>#NAME?</v>
      </c>
      <c r="AI176" s="508" t="e">
        <f>(VLOOKUP($L176,Lookup!$V$4:$W$12,2,FALSE)/Lookup!$V$2)*VLOOKUP($C176,Model!$A$2:$E$22,5,FALSE)*VLOOKUP($C176,Model!$A$2:$N$22,14,FALSE)</f>
        <v>#N/A</v>
      </c>
      <c r="AJ176" s="508" t="e">
        <f>(VLOOKUP($M176,Lookup!$X$4:$Y$10,2,FALSE)/Lookup!$X$2)*VLOOKUP($C176,Model!$A$2:$E$22,5,FALSE)*VLOOKUP($C176,Model!$A$2:$O$22,15,FALSE)</f>
        <v>#N/A</v>
      </c>
      <c r="AK176" s="508" t="e">
        <f>(VLOOKUP($N176,Lookup!$Z$4:$AA$13,2,FALSE)/Lookup!$Z$2)*VLOOKUP($C176,Model!$A$2:$E$22,5,FALSE)*VLOOKUP($C176,Model!$A$2:$P$22,16,FALSE)</f>
        <v>#N/A</v>
      </c>
      <c r="AL176" s="508" t="e">
        <f>(VLOOKUP($O176,Lookup!$AB$4:$AC$13,2,FALSE)/Lookup!$AB$2)*VLOOKUP($C176,Model!$A$2:$E$22,5,FALSE)*VLOOKUP($C176,Model!$A$2:$Q$22,17,FALSE)</f>
        <v>#N/A</v>
      </c>
      <c r="AM176" s="508" t="e">
        <f>(VLOOKUP($P176,Lookup!$T$4:$U$8,2,FALSE)/Lookup!$T$2)*VLOOKUP($C176,Model!$A$2:$E$22,5,FALSE)*VLOOKUP($C176,Model!$A$2:$R$22,18,FALSE)</f>
        <v>#N/A</v>
      </c>
      <c r="AN176" s="508" t="e">
        <f>(VLOOKUP($Q176,Lookup!$AD$4:$AE$13,2,FALSE)/Lookup!$AD$2)*VLOOKUP($C176,Model!$A$2:$E$22,5,FALSE)*VLOOKUP($C176,Model!$A$2:$S$22,19,FALSE)</f>
        <v>#N/A</v>
      </c>
      <c r="AO176" s="508" t="e">
        <f>(VLOOKUP($R176,Lookup!$AF$4:$AG$8,2,FALSE)/Lookup!$AF$2)*VLOOKUP($C176,Model!$A$2:$E$22,5,FALSE)*VLOOKUP($C176,Model!$A$2:$T$22,20,FALSE)</f>
        <v>#N/A</v>
      </c>
      <c r="AP176" s="508" t="e">
        <f>(VLOOKUP($S176,Lookup!$AH$4:$AI$9,2,FALSE)/Lookup!$AH$2)*VLOOKUP($C176,Model!$A$2:$E$22,5,FALSE)*VLOOKUP($C176,Model!$A$2:$U$22,21,FALSE)</f>
        <v>#N/A</v>
      </c>
      <c r="AQ176" s="508" t="e">
        <f>(VLOOKUP($T176,Lookup!$AJ$4:$AK$12,2,FALSE)/Lookup!$AJ$2)*VLOOKUP($C176,Model!$A$2:$E$22,5,FALSE)*VLOOKUP($C176,Model!$A$2:$V$22,22,FALSE)</f>
        <v>#N/A</v>
      </c>
    </row>
    <row r="177">
      <c r="A177" s="74"/>
      <c r="B177" s="74"/>
      <c r="C177" s="74"/>
      <c r="D177" s="74"/>
      <c r="E177" s="74"/>
      <c r="F177" s="74"/>
      <c r="G177" s="74"/>
      <c r="H177" s="74"/>
      <c r="I177" s="75"/>
      <c r="J177" s="74"/>
      <c r="K177" s="74"/>
      <c r="L177" s="74"/>
      <c r="M177" s="74"/>
      <c r="N177" s="74"/>
      <c r="O177" s="77"/>
      <c r="P177" s="74"/>
      <c r="Q177" s="74"/>
      <c r="R177" s="74"/>
      <c r="S177" s="74"/>
      <c r="T177" s="74"/>
      <c r="U177" s="508">
        <f t="shared" si="6"/>
        <v>0</v>
      </c>
      <c r="V177" s="513">
        <f t="shared" si="5"/>
        <v>0</v>
      </c>
      <c r="W177" s="511"/>
      <c r="X177" s="511"/>
      <c r="Y177" s="511"/>
      <c r="Z177" s="507" t="e">
        <f>VLOOKUP($C177,Model!$A$2:$D$22,2,FALSE)</f>
        <v>#N/A</v>
      </c>
      <c r="AA177" s="508" t="e">
        <f>(VLOOKUP($D177,Lookup!$C$4:$D$36,2,FALSE)/Lookup!$C$2)*VLOOKUP($C177,Model!$A$2:$E$22,5,FALSE)*VLOOKUP($C177,Model!$A$2:$G$22,7,FALSE)</f>
        <v>#N/A</v>
      </c>
      <c r="AB177" s="508" t="e">
        <f>(VLOOKUP($E177,Lookup!$F$4:$G$8,2,FALSE)/Lookup!$F$2)*VLOOKUP($C177,Model!$A$2:$E$22,5,FALSE)*VLOOKUP($C177,Model!$A$2:$H$22,8,FALSE)</f>
        <v>#N/A</v>
      </c>
      <c r="AC177" s="508" t="e">
        <f>(VLOOKUP($F177,Lookup!$H$4:$I$26,2,FALSE)/Lookup!$H$2)*VLOOKUP($C177,Model!$A$2:$E$22,5,FALSE)*VLOOKUP($C177,Model!$A$2:$I$22,9,FALSE)</f>
        <v>#N/A</v>
      </c>
      <c r="AD177" s="508" t="e">
        <f>(VLOOKUP($G177,Lookup!$J$4:$K$34,2,FALSE)/Lookup!$J$2)*VLOOKUP($C177,Model!$A$2:$E$22,5,FALSE)*VLOOKUP($C177,Model!$A$2:$J$22,10,FALSE)</f>
        <v>#N/A</v>
      </c>
      <c r="AE177" s="508" t="e">
        <f>(VLOOKUP($H177,Lookup!$L$4:$M$15,2,FALSE)/Lookup!$L$2)*VLOOKUP($C177,Model!$A$2:$E$22,5,FALSE)*VLOOKUP($C177,Model!$A$2:$K$22,11,FALSE)</f>
        <v>#N/A</v>
      </c>
      <c r="AF177" s="508" t="e">
        <f>_xlfn.SWITCH(VLOOKUP($C177,Model!$A$2:$F$22,6,FALSE),8,(VLOOKUP($I177,Lookup!$N$17:$O$24,2,FALSE)/Lookup!$L$2)*VLOOKUP($C177,Model!$A$2:$E$22,5,FALSE)*VLOOKUP($C177,Model!$A$2:$K$22,11,FALSE),(VLOOKUP($I177,Lookup!$N$4:$O$15,2,FALSE)/Lookup!$L$2)*VLOOKUP($C177,Model!$A$2:$E$22,5,FALSE)*VLOOKUP($C177,Model!$A$2:$K$22,11,FALSE))</f>
        <v>#NAME?</v>
      </c>
      <c r="AG177" s="508" t="e">
        <f>(VLOOKUP($J177,Lookup!$P$4:$Q$15,2,FALSE)/Lookup!$P$2)*VLOOKUP($C177,Model!$A$2:$E$22,5,FALSE)*VLOOKUP($C177,Model!$A$2:$L$22,12,FALSE)</f>
        <v>#N/A</v>
      </c>
      <c r="AH177" s="508" t="e">
        <f>_xlfn.SWITCH(VLOOKUP($C177,Model!$A$2:$F$22,6,FALSE),8,(VLOOKUP($K177,Lookup!$R$15:$S$23,2,FALSE)/Lookup!$R$2)*VLOOKUP($C177,Model!$A$2:$E$22,5,FALSE)*VLOOKUP($C177,Model!$A$2:$M$22,13,FALSE),(VLOOKUP($K177,Lookup!$R$4:$S$12,2,FALSE)/Lookup!$R$2)*VLOOKUP($C177,Model!$A$2:$E$22,5,FALSE)*VLOOKUP($C177,Model!$A$2:$M$22,13,FALSE))</f>
        <v>#NAME?</v>
      </c>
      <c r="AI177" s="508" t="e">
        <f>(VLOOKUP($L177,Lookup!$V$4:$W$12,2,FALSE)/Lookup!$V$2)*VLOOKUP($C177,Model!$A$2:$E$22,5,FALSE)*VLOOKUP($C177,Model!$A$2:$N$22,14,FALSE)</f>
        <v>#N/A</v>
      </c>
      <c r="AJ177" s="508" t="e">
        <f>(VLOOKUP($M177,Lookup!$X$4:$Y$10,2,FALSE)/Lookup!$X$2)*VLOOKUP($C177,Model!$A$2:$E$22,5,FALSE)*VLOOKUP($C177,Model!$A$2:$O$22,15,FALSE)</f>
        <v>#N/A</v>
      </c>
      <c r="AK177" s="508" t="e">
        <f>(VLOOKUP($N177,Lookup!$Z$4:$AA$13,2,FALSE)/Lookup!$Z$2)*VLOOKUP($C177,Model!$A$2:$E$22,5,FALSE)*VLOOKUP($C177,Model!$A$2:$P$22,16,FALSE)</f>
        <v>#N/A</v>
      </c>
      <c r="AL177" s="508" t="e">
        <f>(VLOOKUP($O177,Lookup!$AB$4:$AC$13,2,FALSE)/Lookup!$AB$2)*VLOOKUP($C177,Model!$A$2:$E$22,5,FALSE)*VLOOKUP($C177,Model!$A$2:$Q$22,17,FALSE)</f>
        <v>#N/A</v>
      </c>
      <c r="AM177" s="508" t="e">
        <f>(VLOOKUP($P177,Lookup!$T$4:$U$8,2,FALSE)/Lookup!$T$2)*VLOOKUP($C177,Model!$A$2:$E$22,5,FALSE)*VLOOKUP($C177,Model!$A$2:$R$22,18,FALSE)</f>
        <v>#N/A</v>
      </c>
      <c r="AN177" s="508" t="e">
        <f>(VLOOKUP($Q177,Lookup!$AD$4:$AE$13,2,FALSE)/Lookup!$AD$2)*VLOOKUP($C177,Model!$A$2:$E$22,5,FALSE)*VLOOKUP($C177,Model!$A$2:$S$22,19,FALSE)</f>
        <v>#N/A</v>
      </c>
      <c r="AO177" s="508" t="e">
        <f>(VLOOKUP($R177,Lookup!$AF$4:$AG$8,2,FALSE)/Lookup!$AF$2)*VLOOKUP($C177,Model!$A$2:$E$22,5,FALSE)*VLOOKUP($C177,Model!$A$2:$T$22,20,FALSE)</f>
        <v>#N/A</v>
      </c>
      <c r="AP177" s="508" t="e">
        <f>(VLOOKUP($S177,Lookup!$AH$4:$AI$9,2,FALSE)/Lookup!$AH$2)*VLOOKUP($C177,Model!$A$2:$E$22,5,FALSE)*VLOOKUP($C177,Model!$A$2:$U$22,21,FALSE)</f>
        <v>#N/A</v>
      </c>
      <c r="AQ177" s="508" t="e">
        <f>(VLOOKUP($T177,Lookup!$AJ$4:$AK$12,2,FALSE)/Lookup!$AJ$2)*VLOOKUP($C177,Model!$A$2:$E$22,5,FALSE)*VLOOKUP($C177,Model!$A$2:$V$22,22,FALSE)</f>
        <v>#N/A</v>
      </c>
    </row>
    <row r="178">
      <c r="A178" s="74"/>
      <c r="B178" s="74"/>
      <c r="C178" s="74"/>
      <c r="D178" s="74"/>
      <c r="E178" s="74"/>
      <c r="F178" s="74"/>
      <c r="G178" s="74"/>
      <c r="H178" s="74"/>
      <c r="I178" s="75"/>
      <c r="J178" s="74"/>
      <c r="K178" s="74"/>
      <c r="L178" s="74"/>
      <c r="M178" s="74"/>
      <c r="N178" s="74"/>
      <c r="O178" s="77"/>
      <c r="P178" s="74"/>
      <c r="Q178" s="74"/>
      <c r="R178" s="74"/>
      <c r="S178" s="74"/>
      <c r="T178" s="74"/>
      <c r="U178" s="508">
        <f t="shared" si="6"/>
        <v>0</v>
      </c>
      <c r="V178" s="513">
        <f t="shared" si="5"/>
        <v>0</v>
      </c>
      <c r="W178" s="511"/>
      <c r="X178" s="511"/>
      <c r="Y178" s="511"/>
      <c r="Z178" s="507" t="e">
        <f>VLOOKUP($C178,Model!$A$2:$D$22,2,FALSE)</f>
        <v>#N/A</v>
      </c>
      <c r="AA178" s="508" t="e">
        <f>(VLOOKUP($D178,Lookup!$C$4:$D$36,2,FALSE)/Lookup!$C$2)*VLOOKUP($C178,Model!$A$2:$E$22,5,FALSE)*VLOOKUP($C178,Model!$A$2:$G$22,7,FALSE)</f>
        <v>#N/A</v>
      </c>
      <c r="AB178" s="508" t="e">
        <f>(VLOOKUP($E178,Lookup!$F$4:$G$8,2,FALSE)/Lookup!$F$2)*VLOOKUP($C178,Model!$A$2:$E$22,5,FALSE)*VLOOKUP($C178,Model!$A$2:$H$22,8,FALSE)</f>
        <v>#N/A</v>
      </c>
      <c r="AC178" s="508" t="e">
        <f>(VLOOKUP($F178,Lookup!$H$4:$I$26,2,FALSE)/Lookup!$H$2)*VLOOKUP($C178,Model!$A$2:$E$22,5,FALSE)*VLOOKUP($C178,Model!$A$2:$I$22,9,FALSE)</f>
        <v>#N/A</v>
      </c>
      <c r="AD178" s="508" t="e">
        <f>(VLOOKUP($G178,Lookup!$J$4:$K$34,2,FALSE)/Lookup!$J$2)*VLOOKUP($C178,Model!$A$2:$E$22,5,FALSE)*VLOOKUP($C178,Model!$A$2:$J$22,10,FALSE)</f>
        <v>#N/A</v>
      </c>
      <c r="AE178" s="508" t="e">
        <f>(VLOOKUP($H178,Lookup!$L$4:$M$15,2,FALSE)/Lookup!$L$2)*VLOOKUP($C178,Model!$A$2:$E$22,5,FALSE)*VLOOKUP($C178,Model!$A$2:$K$22,11,FALSE)</f>
        <v>#N/A</v>
      </c>
      <c r="AF178" s="508" t="e">
        <f>_xlfn.SWITCH(VLOOKUP($C178,Model!$A$2:$F$22,6,FALSE),8,(VLOOKUP($I178,Lookup!$N$17:$O$24,2,FALSE)/Lookup!$L$2)*VLOOKUP($C178,Model!$A$2:$E$22,5,FALSE)*VLOOKUP($C178,Model!$A$2:$K$22,11,FALSE),(VLOOKUP($I178,Lookup!$N$4:$O$15,2,FALSE)/Lookup!$L$2)*VLOOKUP($C178,Model!$A$2:$E$22,5,FALSE)*VLOOKUP($C178,Model!$A$2:$K$22,11,FALSE))</f>
        <v>#NAME?</v>
      </c>
      <c r="AG178" s="508" t="e">
        <f>(VLOOKUP($J178,Lookup!$P$4:$Q$15,2,FALSE)/Lookup!$P$2)*VLOOKUP($C178,Model!$A$2:$E$22,5,FALSE)*VLOOKUP($C178,Model!$A$2:$L$22,12,FALSE)</f>
        <v>#N/A</v>
      </c>
      <c r="AH178" s="508" t="e">
        <f>_xlfn.SWITCH(VLOOKUP($C178,Model!$A$2:$F$22,6,FALSE),8,(VLOOKUP($K178,Lookup!$R$15:$S$23,2,FALSE)/Lookup!$R$2)*VLOOKUP($C178,Model!$A$2:$E$22,5,FALSE)*VLOOKUP($C178,Model!$A$2:$M$22,13,FALSE),(VLOOKUP($K178,Lookup!$R$4:$S$12,2,FALSE)/Lookup!$R$2)*VLOOKUP($C178,Model!$A$2:$E$22,5,FALSE)*VLOOKUP($C178,Model!$A$2:$M$22,13,FALSE))</f>
        <v>#NAME?</v>
      </c>
      <c r="AI178" s="508" t="e">
        <f>(VLOOKUP($L178,Lookup!$V$4:$W$12,2,FALSE)/Lookup!$V$2)*VLOOKUP($C178,Model!$A$2:$E$22,5,FALSE)*VLOOKUP($C178,Model!$A$2:$N$22,14,FALSE)</f>
        <v>#N/A</v>
      </c>
      <c r="AJ178" s="508" t="e">
        <f>(VLOOKUP($M178,Lookup!$X$4:$Y$10,2,FALSE)/Lookup!$X$2)*VLOOKUP($C178,Model!$A$2:$E$22,5,FALSE)*VLOOKUP($C178,Model!$A$2:$O$22,15,FALSE)</f>
        <v>#N/A</v>
      </c>
      <c r="AK178" s="508" t="e">
        <f>(VLOOKUP($N178,Lookup!$Z$4:$AA$13,2,FALSE)/Lookup!$Z$2)*VLOOKUP($C178,Model!$A$2:$E$22,5,FALSE)*VLOOKUP($C178,Model!$A$2:$P$22,16,FALSE)</f>
        <v>#N/A</v>
      </c>
      <c r="AL178" s="508" t="e">
        <f>(VLOOKUP($O178,Lookup!$AB$4:$AC$13,2,FALSE)/Lookup!$AB$2)*VLOOKUP($C178,Model!$A$2:$E$22,5,FALSE)*VLOOKUP($C178,Model!$A$2:$Q$22,17,FALSE)</f>
        <v>#N/A</v>
      </c>
      <c r="AM178" s="508" t="e">
        <f>(VLOOKUP($P178,Lookup!$T$4:$U$8,2,FALSE)/Lookup!$T$2)*VLOOKUP($C178,Model!$A$2:$E$22,5,FALSE)*VLOOKUP($C178,Model!$A$2:$R$22,18,FALSE)</f>
        <v>#N/A</v>
      </c>
      <c r="AN178" s="508" t="e">
        <f>(VLOOKUP($Q178,Lookup!$AD$4:$AE$13,2,FALSE)/Lookup!$AD$2)*VLOOKUP($C178,Model!$A$2:$E$22,5,FALSE)*VLOOKUP($C178,Model!$A$2:$S$22,19,FALSE)</f>
        <v>#N/A</v>
      </c>
      <c r="AO178" s="508" t="e">
        <f>(VLOOKUP($R178,Lookup!$AF$4:$AG$8,2,FALSE)/Lookup!$AF$2)*VLOOKUP($C178,Model!$A$2:$E$22,5,FALSE)*VLOOKUP($C178,Model!$A$2:$T$22,20,FALSE)</f>
        <v>#N/A</v>
      </c>
      <c r="AP178" s="508" t="e">
        <f>(VLOOKUP($S178,Lookup!$AH$4:$AI$9,2,FALSE)/Lookup!$AH$2)*VLOOKUP($C178,Model!$A$2:$E$22,5,FALSE)*VLOOKUP($C178,Model!$A$2:$U$22,21,FALSE)</f>
        <v>#N/A</v>
      </c>
      <c r="AQ178" s="508" t="e">
        <f>(VLOOKUP($T178,Lookup!$AJ$4:$AK$12,2,FALSE)/Lookup!$AJ$2)*VLOOKUP($C178,Model!$A$2:$E$22,5,FALSE)*VLOOKUP($C178,Model!$A$2:$V$22,22,FALSE)</f>
        <v>#N/A</v>
      </c>
    </row>
    <row r="179">
      <c r="A179" s="74"/>
      <c r="B179" s="74"/>
      <c r="C179" s="74"/>
      <c r="D179" s="74"/>
      <c r="E179" s="74"/>
      <c r="F179" s="74"/>
      <c r="G179" s="74"/>
      <c r="H179" s="74"/>
      <c r="I179" s="75"/>
      <c r="J179" s="74"/>
      <c r="K179" s="74"/>
      <c r="L179" s="74"/>
      <c r="M179" s="74"/>
      <c r="N179" s="74"/>
      <c r="O179" s="77"/>
      <c r="P179" s="74"/>
      <c r="Q179" s="74"/>
      <c r="R179" s="74"/>
      <c r="S179" s="74"/>
      <c r="T179" s="74"/>
      <c r="U179" s="508">
        <f t="shared" si="6"/>
        <v>0</v>
      </c>
      <c r="V179" s="513">
        <f t="shared" si="5"/>
        <v>0</v>
      </c>
      <c r="W179" s="511"/>
      <c r="X179" s="511"/>
      <c r="Y179" s="511"/>
      <c r="Z179" s="507" t="e">
        <f>VLOOKUP($C179,Model!$A$2:$D$22,2,FALSE)</f>
        <v>#N/A</v>
      </c>
      <c r="AA179" s="508" t="e">
        <f>(VLOOKUP($D179,Lookup!$C$4:$D$36,2,FALSE)/Lookup!$C$2)*VLOOKUP($C179,Model!$A$2:$E$22,5,FALSE)*VLOOKUP($C179,Model!$A$2:$G$22,7,FALSE)</f>
        <v>#N/A</v>
      </c>
      <c r="AB179" s="508" t="e">
        <f>(VLOOKUP($E179,Lookup!$F$4:$G$8,2,FALSE)/Lookup!$F$2)*VLOOKUP($C179,Model!$A$2:$E$22,5,FALSE)*VLOOKUP($C179,Model!$A$2:$H$22,8,FALSE)</f>
        <v>#N/A</v>
      </c>
      <c r="AC179" s="508" t="e">
        <f>(VLOOKUP($F179,Lookup!$H$4:$I$26,2,FALSE)/Lookup!$H$2)*VLOOKUP($C179,Model!$A$2:$E$22,5,FALSE)*VLOOKUP($C179,Model!$A$2:$I$22,9,FALSE)</f>
        <v>#N/A</v>
      </c>
      <c r="AD179" s="508" t="e">
        <f>(VLOOKUP($G179,Lookup!$J$4:$K$34,2,FALSE)/Lookup!$J$2)*VLOOKUP($C179,Model!$A$2:$E$22,5,FALSE)*VLOOKUP($C179,Model!$A$2:$J$22,10,FALSE)</f>
        <v>#N/A</v>
      </c>
      <c r="AE179" s="508" t="e">
        <f>(VLOOKUP($H179,Lookup!$L$4:$M$15,2,FALSE)/Lookup!$L$2)*VLOOKUP($C179,Model!$A$2:$E$22,5,FALSE)*VLOOKUP($C179,Model!$A$2:$K$22,11,FALSE)</f>
        <v>#N/A</v>
      </c>
      <c r="AF179" s="508" t="e">
        <f>_xlfn.SWITCH(VLOOKUP($C179,Model!$A$2:$F$22,6,FALSE),8,(VLOOKUP($I179,Lookup!$N$17:$O$24,2,FALSE)/Lookup!$L$2)*VLOOKUP($C179,Model!$A$2:$E$22,5,FALSE)*VLOOKUP($C179,Model!$A$2:$K$22,11,FALSE),(VLOOKUP($I179,Lookup!$N$4:$O$15,2,FALSE)/Lookup!$L$2)*VLOOKUP($C179,Model!$A$2:$E$22,5,FALSE)*VLOOKUP($C179,Model!$A$2:$K$22,11,FALSE))</f>
        <v>#NAME?</v>
      </c>
      <c r="AG179" s="508" t="e">
        <f>(VLOOKUP($J179,Lookup!$P$4:$Q$15,2,FALSE)/Lookup!$P$2)*VLOOKUP($C179,Model!$A$2:$E$22,5,FALSE)*VLOOKUP($C179,Model!$A$2:$L$22,12,FALSE)</f>
        <v>#N/A</v>
      </c>
      <c r="AH179" s="508" t="e">
        <f>_xlfn.SWITCH(VLOOKUP($C179,Model!$A$2:$F$22,6,FALSE),8,(VLOOKUP($K179,Lookup!$R$15:$S$23,2,FALSE)/Lookup!$R$2)*VLOOKUP($C179,Model!$A$2:$E$22,5,FALSE)*VLOOKUP($C179,Model!$A$2:$M$22,13,FALSE),(VLOOKUP($K179,Lookup!$R$4:$S$12,2,FALSE)/Lookup!$R$2)*VLOOKUP($C179,Model!$A$2:$E$22,5,FALSE)*VLOOKUP($C179,Model!$A$2:$M$22,13,FALSE))</f>
        <v>#NAME?</v>
      </c>
      <c r="AI179" s="508" t="e">
        <f>(VLOOKUP($L179,Lookup!$V$4:$W$12,2,FALSE)/Lookup!$V$2)*VLOOKUP($C179,Model!$A$2:$E$22,5,FALSE)*VLOOKUP($C179,Model!$A$2:$N$22,14,FALSE)</f>
        <v>#N/A</v>
      </c>
      <c r="AJ179" s="508" t="e">
        <f>(VLOOKUP($M179,Lookup!$X$4:$Y$10,2,FALSE)/Lookup!$X$2)*VLOOKUP($C179,Model!$A$2:$E$22,5,FALSE)*VLOOKUP($C179,Model!$A$2:$O$22,15,FALSE)</f>
        <v>#N/A</v>
      </c>
      <c r="AK179" s="508" t="e">
        <f>(VLOOKUP($N179,Lookup!$Z$4:$AA$13,2,FALSE)/Lookup!$Z$2)*VLOOKUP($C179,Model!$A$2:$E$22,5,FALSE)*VLOOKUP($C179,Model!$A$2:$P$22,16,FALSE)</f>
        <v>#N/A</v>
      </c>
      <c r="AL179" s="508" t="e">
        <f>(VLOOKUP($O179,Lookup!$AB$4:$AC$13,2,FALSE)/Lookup!$AB$2)*VLOOKUP($C179,Model!$A$2:$E$22,5,FALSE)*VLOOKUP($C179,Model!$A$2:$Q$22,17,FALSE)</f>
        <v>#N/A</v>
      </c>
      <c r="AM179" s="508" t="e">
        <f>(VLOOKUP($P179,Lookup!$T$4:$U$8,2,FALSE)/Lookup!$T$2)*VLOOKUP($C179,Model!$A$2:$E$22,5,FALSE)*VLOOKUP($C179,Model!$A$2:$R$22,18,FALSE)</f>
        <v>#N/A</v>
      </c>
      <c r="AN179" s="508" t="e">
        <f>(VLOOKUP($Q179,Lookup!$AD$4:$AE$13,2,FALSE)/Lookup!$AD$2)*VLOOKUP($C179,Model!$A$2:$E$22,5,FALSE)*VLOOKUP($C179,Model!$A$2:$S$22,19,FALSE)</f>
        <v>#N/A</v>
      </c>
      <c r="AO179" s="508" t="e">
        <f>(VLOOKUP($R179,Lookup!$AF$4:$AG$8,2,FALSE)/Lookup!$AF$2)*VLOOKUP($C179,Model!$A$2:$E$22,5,FALSE)*VLOOKUP($C179,Model!$A$2:$T$22,20,FALSE)</f>
        <v>#N/A</v>
      </c>
      <c r="AP179" s="508" t="e">
        <f>(VLOOKUP($S179,Lookup!$AH$4:$AI$9,2,FALSE)/Lookup!$AH$2)*VLOOKUP($C179,Model!$A$2:$E$22,5,FALSE)*VLOOKUP($C179,Model!$A$2:$U$22,21,FALSE)</f>
        <v>#N/A</v>
      </c>
      <c r="AQ179" s="508" t="e">
        <f>(VLOOKUP($T179,Lookup!$AJ$4:$AK$12,2,FALSE)/Lookup!$AJ$2)*VLOOKUP($C179,Model!$A$2:$E$22,5,FALSE)*VLOOKUP($C179,Model!$A$2:$V$22,22,FALSE)</f>
        <v>#N/A</v>
      </c>
    </row>
    <row r="180">
      <c r="A180" s="74"/>
      <c r="B180" s="74"/>
      <c r="C180" s="74"/>
      <c r="D180" s="74"/>
      <c r="E180" s="74"/>
      <c r="F180" s="74"/>
      <c r="G180" s="74"/>
      <c r="H180" s="74"/>
      <c r="I180" s="75"/>
      <c r="J180" s="74"/>
      <c r="K180" s="74"/>
      <c r="L180" s="74"/>
      <c r="M180" s="74"/>
      <c r="N180" s="74"/>
      <c r="O180" s="77"/>
      <c r="P180" s="74"/>
      <c r="Q180" s="74"/>
      <c r="R180" s="74"/>
      <c r="S180" s="74"/>
      <c r="T180" s="74"/>
      <c r="U180" s="508">
        <f t="shared" si="6"/>
        <v>0</v>
      </c>
      <c r="V180" s="513">
        <f t="shared" si="5"/>
        <v>0</v>
      </c>
      <c r="W180" s="511"/>
      <c r="X180" s="511"/>
      <c r="Y180" s="511"/>
      <c r="Z180" s="507" t="e">
        <f>VLOOKUP($C180,Model!$A$2:$D$22,2,FALSE)</f>
        <v>#N/A</v>
      </c>
      <c r="AA180" s="508" t="e">
        <f>(VLOOKUP($D180,Lookup!$C$4:$D$36,2,FALSE)/Lookup!$C$2)*VLOOKUP($C180,Model!$A$2:$E$22,5,FALSE)*VLOOKUP($C180,Model!$A$2:$G$22,7,FALSE)</f>
        <v>#N/A</v>
      </c>
      <c r="AB180" s="508" t="e">
        <f>(VLOOKUP($E180,Lookup!$F$4:$G$8,2,FALSE)/Lookup!$F$2)*VLOOKUP($C180,Model!$A$2:$E$22,5,FALSE)*VLOOKUP($C180,Model!$A$2:$H$22,8,FALSE)</f>
        <v>#N/A</v>
      </c>
      <c r="AC180" s="508" t="e">
        <f>(VLOOKUP($F180,Lookup!$H$4:$I$26,2,FALSE)/Lookup!$H$2)*VLOOKUP($C180,Model!$A$2:$E$22,5,FALSE)*VLOOKUP($C180,Model!$A$2:$I$22,9,FALSE)</f>
        <v>#N/A</v>
      </c>
      <c r="AD180" s="508" t="e">
        <f>(VLOOKUP($G180,Lookup!$J$4:$K$34,2,FALSE)/Lookup!$J$2)*VLOOKUP($C180,Model!$A$2:$E$22,5,FALSE)*VLOOKUP($C180,Model!$A$2:$J$22,10,FALSE)</f>
        <v>#N/A</v>
      </c>
      <c r="AE180" s="508" t="e">
        <f>(VLOOKUP($H180,Lookup!$L$4:$M$15,2,FALSE)/Lookup!$L$2)*VLOOKUP($C180,Model!$A$2:$E$22,5,FALSE)*VLOOKUP($C180,Model!$A$2:$K$22,11,FALSE)</f>
        <v>#N/A</v>
      </c>
      <c r="AF180" s="508" t="e">
        <f>_xlfn.SWITCH(VLOOKUP($C180,Model!$A$2:$F$22,6,FALSE),8,(VLOOKUP($I180,Lookup!$N$17:$O$24,2,FALSE)/Lookup!$L$2)*VLOOKUP($C180,Model!$A$2:$E$22,5,FALSE)*VLOOKUP($C180,Model!$A$2:$K$22,11,FALSE),(VLOOKUP($I180,Lookup!$N$4:$O$15,2,FALSE)/Lookup!$L$2)*VLOOKUP($C180,Model!$A$2:$E$22,5,FALSE)*VLOOKUP($C180,Model!$A$2:$K$22,11,FALSE))</f>
        <v>#NAME?</v>
      </c>
      <c r="AG180" s="508" t="e">
        <f>(VLOOKUP($J180,Lookup!$P$4:$Q$15,2,FALSE)/Lookup!$P$2)*VLOOKUP($C180,Model!$A$2:$E$22,5,FALSE)*VLOOKUP($C180,Model!$A$2:$L$22,12,FALSE)</f>
        <v>#N/A</v>
      </c>
      <c r="AH180" s="508" t="e">
        <f>_xlfn.SWITCH(VLOOKUP($C180,Model!$A$2:$F$22,6,FALSE),8,(VLOOKUP($K180,Lookup!$R$15:$S$23,2,FALSE)/Lookup!$R$2)*VLOOKUP($C180,Model!$A$2:$E$22,5,FALSE)*VLOOKUP($C180,Model!$A$2:$M$22,13,FALSE),(VLOOKUP($K180,Lookup!$R$4:$S$12,2,FALSE)/Lookup!$R$2)*VLOOKUP($C180,Model!$A$2:$E$22,5,FALSE)*VLOOKUP($C180,Model!$A$2:$M$22,13,FALSE))</f>
        <v>#NAME?</v>
      </c>
      <c r="AI180" s="508" t="e">
        <f>(VLOOKUP($L180,Lookup!$V$4:$W$12,2,FALSE)/Lookup!$V$2)*VLOOKUP($C180,Model!$A$2:$E$22,5,FALSE)*VLOOKUP($C180,Model!$A$2:$N$22,14,FALSE)</f>
        <v>#N/A</v>
      </c>
      <c r="AJ180" s="508" t="e">
        <f>(VLOOKUP($M180,Lookup!$X$4:$Y$10,2,FALSE)/Lookup!$X$2)*VLOOKUP($C180,Model!$A$2:$E$22,5,FALSE)*VLOOKUP($C180,Model!$A$2:$O$22,15,FALSE)</f>
        <v>#N/A</v>
      </c>
      <c r="AK180" s="508" t="e">
        <f>(VLOOKUP($N180,Lookup!$Z$4:$AA$13,2,FALSE)/Lookup!$Z$2)*VLOOKUP($C180,Model!$A$2:$E$22,5,FALSE)*VLOOKUP($C180,Model!$A$2:$P$22,16,FALSE)</f>
        <v>#N/A</v>
      </c>
      <c r="AL180" s="508" t="e">
        <f>(VLOOKUP($O180,Lookup!$AB$4:$AC$13,2,FALSE)/Lookup!$AB$2)*VLOOKUP($C180,Model!$A$2:$E$22,5,FALSE)*VLOOKUP($C180,Model!$A$2:$Q$22,17,FALSE)</f>
        <v>#N/A</v>
      </c>
      <c r="AM180" s="508" t="e">
        <f>(VLOOKUP($P180,Lookup!$T$4:$U$8,2,FALSE)/Lookup!$T$2)*VLOOKUP($C180,Model!$A$2:$E$22,5,FALSE)*VLOOKUP($C180,Model!$A$2:$R$22,18,FALSE)</f>
        <v>#N/A</v>
      </c>
      <c r="AN180" s="508" t="e">
        <f>(VLOOKUP($Q180,Lookup!$AD$4:$AE$13,2,FALSE)/Lookup!$AD$2)*VLOOKUP($C180,Model!$A$2:$E$22,5,FALSE)*VLOOKUP($C180,Model!$A$2:$S$22,19,FALSE)</f>
        <v>#N/A</v>
      </c>
      <c r="AO180" s="508" t="e">
        <f>(VLOOKUP($R180,Lookup!$AF$4:$AG$8,2,FALSE)/Lookup!$AF$2)*VLOOKUP($C180,Model!$A$2:$E$22,5,FALSE)*VLOOKUP($C180,Model!$A$2:$T$22,20,FALSE)</f>
        <v>#N/A</v>
      </c>
      <c r="AP180" s="508" t="e">
        <f>(VLOOKUP($S180,Lookup!$AH$4:$AI$9,2,FALSE)/Lookup!$AH$2)*VLOOKUP($C180,Model!$A$2:$E$22,5,FALSE)*VLOOKUP($C180,Model!$A$2:$U$22,21,FALSE)</f>
        <v>#N/A</v>
      </c>
      <c r="AQ180" s="508" t="e">
        <f>(VLOOKUP($T180,Lookup!$AJ$4:$AK$12,2,FALSE)/Lookup!$AJ$2)*VLOOKUP($C180,Model!$A$2:$E$22,5,FALSE)*VLOOKUP($C180,Model!$A$2:$V$22,22,FALSE)</f>
        <v>#N/A</v>
      </c>
    </row>
    <row r="181">
      <c r="A181" s="74"/>
      <c r="B181" s="74"/>
      <c r="C181" s="74"/>
      <c r="D181" s="74"/>
      <c r="E181" s="74"/>
      <c r="F181" s="74"/>
      <c r="G181" s="74"/>
      <c r="H181" s="74"/>
      <c r="I181" s="75"/>
      <c r="J181" s="74"/>
      <c r="K181" s="74"/>
      <c r="L181" s="74"/>
      <c r="M181" s="74"/>
      <c r="N181" s="74"/>
      <c r="O181" s="77"/>
      <c r="P181" s="74"/>
      <c r="Q181" s="74"/>
      <c r="R181" s="74"/>
      <c r="S181" s="74"/>
      <c r="T181" s="74"/>
      <c r="U181" s="508">
        <f t="shared" si="6"/>
        <v>0</v>
      </c>
      <c r="V181" s="513">
        <f t="shared" si="5"/>
        <v>0</v>
      </c>
      <c r="W181" s="511"/>
      <c r="X181" s="511"/>
      <c r="Y181" s="511"/>
      <c r="Z181" s="507" t="e">
        <f>VLOOKUP($C181,Model!$A$2:$D$22,2,FALSE)</f>
        <v>#N/A</v>
      </c>
      <c r="AA181" s="508" t="e">
        <f>(VLOOKUP($D181,Lookup!$C$4:$D$36,2,FALSE)/Lookup!$C$2)*VLOOKUP($C181,Model!$A$2:$E$22,5,FALSE)*VLOOKUP($C181,Model!$A$2:$G$22,7,FALSE)</f>
        <v>#N/A</v>
      </c>
      <c r="AB181" s="508" t="e">
        <f>(VLOOKUP($E181,Lookup!$F$4:$G$8,2,FALSE)/Lookup!$F$2)*VLOOKUP($C181,Model!$A$2:$E$22,5,FALSE)*VLOOKUP($C181,Model!$A$2:$H$22,8,FALSE)</f>
        <v>#N/A</v>
      </c>
      <c r="AC181" s="508" t="e">
        <f>(VLOOKUP($F181,Lookup!$H$4:$I$26,2,FALSE)/Lookup!$H$2)*VLOOKUP($C181,Model!$A$2:$E$22,5,FALSE)*VLOOKUP($C181,Model!$A$2:$I$22,9,FALSE)</f>
        <v>#N/A</v>
      </c>
      <c r="AD181" s="508" t="e">
        <f>(VLOOKUP($G181,Lookup!$J$4:$K$34,2,FALSE)/Lookup!$J$2)*VLOOKUP($C181,Model!$A$2:$E$22,5,FALSE)*VLOOKUP($C181,Model!$A$2:$J$22,10,FALSE)</f>
        <v>#N/A</v>
      </c>
      <c r="AE181" s="508" t="e">
        <f>(VLOOKUP($H181,Lookup!$L$4:$M$15,2,FALSE)/Lookup!$L$2)*VLOOKUP($C181,Model!$A$2:$E$22,5,FALSE)*VLOOKUP($C181,Model!$A$2:$K$22,11,FALSE)</f>
        <v>#N/A</v>
      </c>
      <c r="AF181" s="508" t="e">
        <f>_xlfn.SWITCH(VLOOKUP($C181,Model!$A$2:$F$22,6,FALSE),8,(VLOOKUP($I181,Lookup!$N$17:$O$24,2,FALSE)/Lookup!$L$2)*VLOOKUP($C181,Model!$A$2:$E$22,5,FALSE)*VLOOKUP($C181,Model!$A$2:$K$22,11,FALSE),(VLOOKUP($I181,Lookup!$N$4:$O$15,2,FALSE)/Lookup!$L$2)*VLOOKUP($C181,Model!$A$2:$E$22,5,FALSE)*VLOOKUP($C181,Model!$A$2:$K$22,11,FALSE))</f>
        <v>#NAME?</v>
      </c>
      <c r="AG181" s="508" t="e">
        <f>(VLOOKUP($J181,Lookup!$P$4:$Q$15,2,FALSE)/Lookup!$P$2)*VLOOKUP($C181,Model!$A$2:$E$22,5,FALSE)*VLOOKUP($C181,Model!$A$2:$L$22,12,FALSE)</f>
        <v>#N/A</v>
      </c>
      <c r="AH181" s="508" t="e">
        <f>_xlfn.SWITCH(VLOOKUP($C181,Model!$A$2:$F$22,6,FALSE),8,(VLOOKUP($K181,Lookup!$R$15:$S$23,2,FALSE)/Lookup!$R$2)*VLOOKUP($C181,Model!$A$2:$E$22,5,FALSE)*VLOOKUP($C181,Model!$A$2:$M$22,13,FALSE),(VLOOKUP($K181,Lookup!$R$4:$S$12,2,FALSE)/Lookup!$R$2)*VLOOKUP($C181,Model!$A$2:$E$22,5,FALSE)*VLOOKUP($C181,Model!$A$2:$M$22,13,FALSE))</f>
        <v>#NAME?</v>
      </c>
      <c r="AI181" s="508" t="e">
        <f>(VLOOKUP($L181,Lookup!$V$4:$W$12,2,FALSE)/Lookup!$V$2)*VLOOKUP($C181,Model!$A$2:$E$22,5,FALSE)*VLOOKUP($C181,Model!$A$2:$N$22,14,FALSE)</f>
        <v>#N/A</v>
      </c>
      <c r="AJ181" s="508" t="e">
        <f>(VLOOKUP($M181,Lookup!$X$4:$Y$10,2,FALSE)/Lookup!$X$2)*VLOOKUP($C181,Model!$A$2:$E$22,5,FALSE)*VLOOKUP($C181,Model!$A$2:$O$22,15,FALSE)</f>
        <v>#N/A</v>
      </c>
      <c r="AK181" s="508" t="e">
        <f>(VLOOKUP($N181,Lookup!$Z$4:$AA$13,2,FALSE)/Lookup!$Z$2)*VLOOKUP($C181,Model!$A$2:$E$22,5,FALSE)*VLOOKUP($C181,Model!$A$2:$P$22,16,FALSE)</f>
        <v>#N/A</v>
      </c>
      <c r="AL181" s="508" t="e">
        <f>(VLOOKUP($O181,Lookup!$AB$4:$AC$13,2,FALSE)/Lookup!$AB$2)*VLOOKUP($C181,Model!$A$2:$E$22,5,FALSE)*VLOOKUP($C181,Model!$A$2:$Q$22,17,FALSE)</f>
        <v>#N/A</v>
      </c>
      <c r="AM181" s="508" t="e">
        <f>(VLOOKUP($P181,Lookup!$T$4:$U$8,2,FALSE)/Lookup!$T$2)*VLOOKUP($C181,Model!$A$2:$E$22,5,FALSE)*VLOOKUP($C181,Model!$A$2:$R$22,18,FALSE)</f>
        <v>#N/A</v>
      </c>
      <c r="AN181" s="508" t="e">
        <f>(VLOOKUP($Q181,Lookup!$AD$4:$AE$13,2,FALSE)/Lookup!$AD$2)*VLOOKUP($C181,Model!$A$2:$E$22,5,FALSE)*VLOOKUP($C181,Model!$A$2:$S$22,19,FALSE)</f>
        <v>#N/A</v>
      </c>
      <c r="AO181" s="508" t="e">
        <f>(VLOOKUP($R181,Lookup!$AF$4:$AG$8,2,FALSE)/Lookup!$AF$2)*VLOOKUP($C181,Model!$A$2:$E$22,5,FALSE)*VLOOKUP($C181,Model!$A$2:$T$22,20,FALSE)</f>
        <v>#N/A</v>
      </c>
      <c r="AP181" s="508" t="e">
        <f>(VLOOKUP($S181,Lookup!$AH$4:$AI$9,2,FALSE)/Lookup!$AH$2)*VLOOKUP($C181,Model!$A$2:$E$22,5,FALSE)*VLOOKUP($C181,Model!$A$2:$U$22,21,FALSE)</f>
        <v>#N/A</v>
      </c>
      <c r="AQ181" s="508" t="e">
        <f>(VLOOKUP($T181,Lookup!$AJ$4:$AK$12,2,FALSE)/Lookup!$AJ$2)*VLOOKUP($C181,Model!$A$2:$E$22,5,FALSE)*VLOOKUP($C181,Model!$A$2:$V$22,22,FALSE)</f>
        <v>#N/A</v>
      </c>
    </row>
    <row r="182">
      <c r="A182" s="74"/>
      <c r="B182" s="74"/>
      <c r="C182" s="74"/>
      <c r="D182" s="74"/>
      <c r="E182" s="74"/>
      <c r="F182" s="74"/>
      <c r="G182" s="74"/>
      <c r="H182" s="74"/>
      <c r="I182" s="75"/>
      <c r="J182" s="74"/>
      <c r="K182" s="74"/>
      <c r="L182" s="74"/>
      <c r="M182" s="74"/>
      <c r="N182" s="74"/>
      <c r="O182" s="77"/>
      <c r="P182" s="74"/>
      <c r="Q182" s="74"/>
      <c r="R182" s="74"/>
      <c r="S182" s="74"/>
      <c r="T182" s="74"/>
      <c r="U182" s="508">
        <f t="shared" si="6"/>
        <v>0</v>
      </c>
      <c r="V182" s="513">
        <f t="shared" si="5"/>
        <v>0</v>
      </c>
      <c r="W182" s="511"/>
      <c r="X182" s="511"/>
      <c r="Y182" s="511"/>
      <c r="Z182" s="507" t="e">
        <f>VLOOKUP($C182,Model!$A$2:$D$22,2,FALSE)</f>
        <v>#N/A</v>
      </c>
      <c r="AA182" s="508" t="e">
        <f>(VLOOKUP($D182,Lookup!$C$4:$D$36,2,FALSE)/Lookup!$C$2)*VLOOKUP($C182,Model!$A$2:$E$22,5,FALSE)*VLOOKUP($C182,Model!$A$2:$G$22,7,FALSE)</f>
        <v>#N/A</v>
      </c>
      <c r="AB182" s="508" t="e">
        <f>(VLOOKUP($E182,Lookup!$F$4:$G$8,2,FALSE)/Lookup!$F$2)*VLOOKUP($C182,Model!$A$2:$E$22,5,FALSE)*VLOOKUP($C182,Model!$A$2:$H$22,8,FALSE)</f>
        <v>#N/A</v>
      </c>
      <c r="AC182" s="508" t="e">
        <f>(VLOOKUP($F182,Lookup!$H$4:$I$26,2,FALSE)/Lookup!$H$2)*VLOOKUP($C182,Model!$A$2:$E$22,5,FALSE)*VLOOKUP($C182,Model!$A$2:$I$22,9,FALSE)</f>
        <v>#N/A</v>
      </c>
      <c r="AD182" s="508" t="e">
        <f>(VLOOKUP($G182,Lookup!$J$4:$K$34,2,FALSE)/Lookup!$J$2)*VLOOKUP($C182,Model!$A$2:$E$22,5,FALSE)*VLOOKUP($C182,Model!$A$2:$J$22,10,FALSE)</f>
        <v>#N/A</v>
      </c>
      <c r="AE182" s="508" t="e">
        <f>(VLOOKUP($H182,Lookup!$L$4:$M$15,2,FALSE)/Lookup!$L$2)*VLOOKUP($C182,Model!$A$2:$E$22,5,FALSE)*VLOOKUP($C182,Model!$A$2:$K$22,11,FALSE)</f>
        <v>#N/A</v>
      </c>
      <c r="AF182" s="508" t="e">
        <f>_xlfn.SWITCH(VLOOKUP($C182,Model!$A$2:$F$22,6,FALSE),8,(VLOOKUP($I182,Lookup!$N$17:$O$24,2,FALSE)/Lookup!$L$2)*VLOOKUP($C182,Model!$A$2:$E$22,5,FALSE)*VLOOKUP($C182,Model!$A$2:$K$22,11,FALSE),(VLOOKUP($I182,Lookup!$N$4:$O$15,2,FALSE)/Lookup!$L$2)*VLOOKUP($C182,Model!$A$2:$E$22,5,FALSE)*VLOOKUP($C182,Model!$A$2:$K$22,11,FALSE))</f>
        <v>#NAME?</v>
      </c>
      <c r="AG182" s="508" t="e">
        <f>(VLOOKUP($J182,Lookup!$P$4:$Q$15,2,FALSE)/Lookup!$P$2)*VLOOKUP($C182,Model!$A$2:$E$22,5,FALSE)*VLOOKUP($C182,Model!$A$2:$L$22,12,FALSE)</f>
        <v>#N/A</v>
      </c>
      <c r="AH182" s="508" t="e">
        <f>_xlfn.SWITCH(VLOOKUP($C182,Model!$A$2:$F$22,6,FALSE),8,(VLOOKUP($K182,Lookup!$R$15:$S$23,2,FALSE)/Lookup!$R$2)*VLOOKUP($C182,Model!$A$2:$E$22,5,FALSE)*VLOOKUP($C182,Model!$A$2:$M$22,13,FALSE),(VLOOKUP($K182,Lookup!$R$4:$S$12,2,FALSE)/Lookup!$R$2)*VLOOKUP($C182,Model!$A$2:$E$22,5,FALSE)*VLOOKUP($C182,Model!$A$2:$M$22,13,FALSE))</f>
        <v>#NAME?</v>
      </c>
      <c r="AI182" s="508" t="e">
        <f>(VLOOKUP($L182,Lookup!$V$4:$W$12,2,FALSE)/Lookup!$V$2)*VLOOKUP($C182,Model!$A$2:$E$22,5,FALSE)*VLOOKUP($C182,Model!$A$2:$N$22,14,FALSE)</f>
        <v>#N/A</v>
      </c>
      <c r="AJ182" s="508" t="e">
        <f>(VLOOKUP($M182,Lookup!$X$4:$Y$10,2,FALSE)/Lookup!$X$2)*VLOOKUP($C182,Model!$A$2:$E$22,5,FALSE)*VLOOKUP($C182,Model!$A$2:$O$22,15,FALSE)</f>
        <v>#N/A</v>
      </c>
      <c r="AK182" s="508" t="e">
        <f>(VLOOKUP($N182,Lookup!$Z$4:$AA$13,2,FALSE)/Lookup!$Z$2)*VLOOKUP($C182,Model!$A$2:$E$22,5,FALSE)*VLOOKUP($C182,Model!$A$2:$P$22,16,FALSE)</f>
        <v>#N/A</v>
      </c>
      <c r="AL182" s="508" t="e">
        <f>(VLOOKUP($O182,Lookup!$AB$4:$AC$13,2,FALSE)/Lookup!$AB$2)*VLOOKUP($C182,Model!$A$2:$E$22,5,FALSE)*VLOOKUP($C182,Model!$A$2:$Q$22,17,FALSE)</f>
        <v>#N/A</v>
      </c>
      <c r="AM182" s="508" t="e">
        <f>(VLOOKUP($P182,Lookup!$T$4:$U$8,2,FALSE)/Lookup!$T$2)*VLOOKUP($C182,Model!$A$2:$E$22,5,FALSE)*VLOOKUP($C182,Model!$A$2:$R$22,18,FALSE)</f>
        <v>#N/A</v>
      </c>
      <c r="AN182" s="508" t="e">
        <f>(VLOOKUP($Q182,Lookup!$AD$4:$AE$13,2,FALSE)/Lookup!$AD$2)*VLOOKUP($C182,Model!$A$2:$E$22,5,FALSE)*VLOOKUP($C182,Model!$A$2:$S$22,19,FALSE)</f>
        <v>#N/A</v>
      </c>
      <c r="AO182" s="508" t="e">
        <f>(VLOOKUP($R182,Lookup!$AF$4:$AG$8,2,FALSE)/Lookup!$AF$2)*VLOOKUP($C182,Model!$A$2:$E$22,5,FALSE)*VLOOKUP($C182,Model!$A$2:$T$22,20,FALSE)</f>
        <v>#N/A</v>
      </c>
      <c r="AP182" s="508" t="e">
        <f>(VLOOKUP($S182,Lookup!$AH$4:$AI$9,2,FALSE)/Lookup!$AH$2)*VLOOKUP($C182,Model!$A$2:$E$22,5,FALSE)*VLOOKUP($C182,Model!$A$2:$U$22,21,FALSE)</f>
        <v>#N/A</v>
      </c>
      <c r="AQ182" s="508" t="e">
        <f>(VLOOKUP($T182,Lookup!$AJ$4:$AK$12,2,FALSE)/Lookup!$AJ$2)*VLOOKUP($C182,Model!$A$2:$E$22,5,FALSE)*VLOOKUP($C182,Model!$A$2:$V$22,22,FALSE)</f>
        <v>#N/A</v>
      </c>
    </row>
    <row r="183">
      <c r="A183" s="74"/>
      <c r="B183" s="74"/>
      <c r="C183" s="74"/>
      <c r="D183" s="74"/>
      <c r="E183" s="74"/>
      <c r="F183" s="74"/>
      <c r="G183" s="74"/>
      <c r="H183" s="74"/>
      <c r="I183" s="75"/>
      <c r="J183" s="74"/>
      <c r="K183" s="74"/>
      <c r="L183" s="74"/>
      <c r="M183" s="74"/>
      <c r="N183" s="74"/>
      <c r="O183" s="77"/>
      <c r="P183" s="74"/>
      <c r="Q183" s="74"/>
      <c r="R183" s="74"/>
      <c r="S183" s="74"/>
      <c r="T183" s="74"/>
      <c r="U183" s="508">
        <f t="shared" si="6"/>
        <v>0</v>
      </c>
      <c r="V183" s="513">
        <f t="shared" si="5"/>
        <v>0</v>
      </c>
      <c r="W183" s="511"/>
      <c r="X183" s="511"/>
      <c r="Y183" s="511"/>
      <c r="Z183" s="507" t="e">
        <f>VLOOKUP($C183,Model!$A$2:$D$22,2,FALSE)</f>
        <v>#N/A</v>
      </c>
      <c r="AA183" s="508" t="e">
        <f>(VLOOKUP($D183,Lookup!$C$4:$D$36,2,FALSE)/Lookup!$C$2)*VLOOKUP($C183,Model!$A$2:$E$22,5,FALSE)*VLOOKUP($C183,Model!$A$2:$G$22,7,FALSE)</f>
        <v>#N/A</v>
      </c>
      <c r="AB183" s="508" t="e">
        <f>(VLOOKUP($E183,Lookup!$F$4:$G$8,2,FALSE)/Lookup!$F$2)*VLOOKUP($C183,Model!$A$2:$E$22,5,FALSE)*VLOOKUP($C183,Model!$A$2:$H$22,8,FALSE)</f>
        <v>#N/A</v>
      </c>
      <c r="AC183" s="508" t="e">
        <f>(VLOOKUP($F183,Lookup!$H$4:$I$26,2,FALSE)/Lookup!$H$2)*VLOOKUP($C183,Model!$A$2:$E$22,5,FALSE)*VLOOKUP($C183,Model!$A$2:$I$22,9,FALSE)</f>
        <v>#N/A</v>
      </c>
      <c r="AD183" s="508" t="e">
        <f>(VLOOKUP($G183,Lookup!$J$4:$K$34,2,FALSE)/Lookup!$J$2)*VLOOKUP($C183,Model!$A$2:$E$22,5,FALSE)*VLOOKUP($C183,Model!$A$2:$J$22,10,FALSE)</f>
        <v>#N/A</v>
      </c>
      <c r="AE183" s="508" t="e">
        <f>(VLOOKUP($H183,Lookup!$L$4:$M$15,2,FALSE)/Lookup!$L$2)*VLOOKUP($C183,Model!$A$2:$E$22,5,FALSE)*VLOOKUP($C183,Model!$A$2:$K$22,11,FALSE)</f>
        <v>#N/A</v>
      </c>
      <c r="AF183" s="508" t="e">
        <f>_xlfn.SWITCH(VLOOKUP($C183,Model!$A$2:$F$22,6,FALSE),8,(VLOOKUP($I183,Lookup!$N$17:$O$24,2,FALSE)/Lookup!$L$2)*VLOOKUP($C183,Model!$A$2:$E$22,5,FALSE)*VLOOKUP($C183,Model!$A$2:$K$22,11,FALSE),(VLOOKUP($I183,Lookup!$N$4:$O$15,2,FALSE)/Lookup!$L$2)*VLOOKUP($C183,Model!$A$2:$E$22,5,FALSE)*VLOOKUP($C183,Model!$A$2:$K$22,11,FALSE))</f>
        <v>#NAME?</v>
      </c>
      <c r="AG183" s="508" t="e">
        <f>(VLOOKUP($J183,Lookup!$P$4:$Q$15,2,FALSE)/Lookup!$P$2)*VLOOKUP($C183,Model!$A$2:$E$22,5,FALSE)*VLOOKUP($C183,Model!$A$2:$L$22,12,FALSE)</f>
        <v>#N/A</v>
      </c>
      <c r="AH183" s="508" t="e">
        <f>_xlfn.SWITCH(VLOOKUP($C183,Model!$A$2:$F$22,6,FALSE),8,(VLOOKUP($K183,Lookup!$R$15:$S$23,2,FALSE)/Lookup!$R$2)*VLOOKUP($C183,Model!$A$2:$E$22,5,FALSE)*VLOOKUP($C183,Model!$A$2:$M$22,13,FALSE),(VLOOKUP($K183,Lookup!$R$4:$S$12,2,FALSE)/Lookup!$R$2)*VLOOKUP($C183,Model!$A$2:$E$22,5,FALSE)*VLOOKUP($C183,Model!$A$2:$M$22,13,FALSE))</f>
        <v>#NAME?</v>
      </c>
      <c r="AI183" s="508" t="e">
        <f>(VLOOKUP($L183,Lookup!$V$4:$W$12,2,FALSE)/Lookup!$V$2)*VLOOKUP($C183,Model!$A$2:$E$22,5,FALSE)*VLOOKUP($C183,Model!$A$2:$N$22,14,FALSE)</f>
        <v>#N/A</v>
      </c>
      <c r="AJ183" s="508" t="e">
        <f>(VLOOKUP($M183,Lookup!$X$4:$Y$10,2,FALSE)/Lookup!$X$2)*VLOOKUP($C183,Model!$A$2:$E$22,5,FALSE)*VLOOKUP($C183,Model!$A$2:$O$22,15,FALSE)</f>
        <v>#N/A</v>
      </c>
      <c r="AK183" s="508" t="e">
        <f>(VLOOKUP($N183,Lookup!$Z$4:$AA$13,2,FALSE)/Lookup!$Z$2)*VLOOKUP($C183,Model!$A$2:$E$22,5,FALSE)*VLOOKUP($C183,Model!$A$2:$P$22,16,FALSE)</f>
        <v>#N/A</v>
      </c>
      <c r="AL183" s="508" t="e">
        <f>(VLOOKUP($O183,Lookup!$AB$4:$AC$13,2,FALSE)/Lookup!$AB$2)*VLOOKUP($C183,Model!$A$2:$E$22,5,FALSE)*VLOOKUP($C183,Model!$A$2:$Q$22,17,FALSE)</f>
        <v>#N/A</v>
      </c>
      <c r="AM183" s="508" t="e">
        <f>(VLOOKUP($P183,Lookup!$T$4:$U$8,2,FALSE)/Lookup!$T$2)*VLOOKUP($C183,Model!$A$2:$E$22,5,FALSE)*VLOOKUP($C183,Model!$A$2:$R$22,18,FALSE)</f>
        <v>#N/A</v>
      </c>
      <c r="AN183" s="508" t="e">
        <f>(VLOOKUP($Q183,Lookup!$AD$4:$AE$13,2,FALSE)/Lookup!$AD$2)*VLOOKUP($C183,Model!$A$2:$E$22,5,FALSE)*VLOOKUP($C183,Model!$A$2:$S$22,19,FALSE)</f>
        <v>#N/A</v>
      </c>
      <c r="AO183" s="508" t="e">
        <f>(VLOOKUP($R183,Lookup!$AF$4:$AG$8,2,FALSE)/Lookup!$AF$2)*VLOOKUP($C183,Model!$A$2:$E$22,5,FALSE)*VLOOKUP($C183,Model!$A$2:$T$22,20,FALSE)</f>
        <v>#N/A</v>
      </c>
      <c r="AP183" s="508" t="e">
        <f>(VLOOKUP($S183,Lookup!$AH$4:$AI$9,2,FALSE)/Lookup!$AH$2)*VLOOKUP($C183,Model!$A$2:$E$22,5,FALSE)*VLOOKUP($C183,Model!$A$2:$U$22,21,FALSE)</f>
        <v>#N/A</v>
      </c>
      <c r="AQ183" s="508" t="e">
        <f>(VLOOKUP($T183,Lookup!$AJ$4:$AK$12,2,FALSE)/Lookup!$AJ$2)*VLOOKUP($C183,Model!$A$2:$E$22,5,FALSE)*VLOOKUP($C183,Model!$A$2:$V$22,22,FALSE)</f>
        <v>#N/A</v>
      </c>
    </row>
    <row r="184">
      <c r="A184" s="74"/>
      <c r="B184" s="74"/>
      <c r="C184" s="74"/>
      <c r="D184" s="74"/>
      <c r="E184" s="74"/>
      <c r="F184" s="74"/>
      <c r="G184" s="74"/>
      <c r="H184" s="74"/>
      <c r="I184" s="75"/>
      <c r="J184" s="74"/>
      <c r="K184" s="74"/>
      <c r="L184" s="74"/>
      <c r="M184" s="74"/>
      <c r="N184" s="74"/>
      <c r="O184" s="77"/>
      <c r="P184" s="74"/>
      <c r="Q184" s="74"/>
      <c r="R184" s="74"/>
      <c r="S184" s="74"/>
      <c r="T184" s="74"/>
      <c r="U184" s="508">
        <f t="shared" si="6"/>
        <v>0</v>
      </c>
      <c r="V184" s="513">
        <f t="shared" si="5"/>
        <v>0</v>
      </c>
      <c r="W184" s="511"/>
      <c r="X184" s="511"/>
      <c r="Y184" s="511"/>
      <c r="Z184" s="507" t="e">
        <f>VLOOKUP($C184,Model!$A$2:$D$22,2,FALSE)</f>
        <v>#N/A</v>
      </c>
      <c r="AA184" s="508" t="e">
        <f>(VLOOKUP($D184,Lookup!$C$4:$D$36,2,FALSE)/Lookup!$C$2)*VLOOKUP($C184,Model!$A$2:$E$22,5,FALSE)*VLOOKUP($C184,Model!$A$2:$G$22,7,FALSE)</f>
        <v>#N/A</v>
      </c>
      <c r="AB184" s="508" t="e">
        <f>(VLOOKUP($E184,Lookup!$F$4:$G$8,2,FALSE)/Lookup!$F$2)*VLOOKUP($C184,Model!$A$2:$E$22,5,FALSE)*VLOOKUP($C184,Model!$A$2:$H$22,8,FALSE)</f>
        <v>#N/A</v>
      </c>
      <c r="AC184" s="508" t="e">
        <f>(VLOOKUP($F184,Lookup!$H$4:$I$26,2,FALSE)/Lookup!$H$2)*VLOOKUP($C184,Model!$A$2:$E$22,5,FALSE)*VLOOKUP($C184,Model!$A$2:$I$22,9,FALSE)</f>
        <v>#N/A</v>
      </c>
      <c r="AD184" s="508" t="e">
        <f>(VLOOKUP($G184,Lookup!$J$4:$K$34,2,FALSE)/Lookup!$J$2)*VLOOKUP($C184,Model!$A$2:$E$22,5,FALSE)*VLOOKUP($C184,Model!$A$2:$J$22,10,FALSE)</f>
        <v>#N/A</v>
      </c>
      <c r="AE184" s="508" t="e">
        <f>(VLOOKUP($H184,Lookup!$L$4:$M$15,2,FALSE)/Lookup!$L$2)*VLOOKUP($C184,Model!$A$2:$E$22,5,FALSE)*VLOOKUP($C184,Model!$A$2:$K$22,11,FALSE)</f>
        <v>#N/A</v>
      </c>
      <c r="AF184" s="508" t="e">
        <f>_xlfn.SWITCH(VLOOKUP($C184,Model!$A$2:$F$22,6,FALSE),8,(VLOOKUP($I184,Lookup!$N$17:$O$24,2,FALSE)/Lookup!$L$2)*VLOOKUP($C184,Model!$A$2:$E$22,5,FALSE)*VLOOKUP($C184,Model!$A$2:$K$22,11,FALSE),(VLOOKUP($I184,Lookup!$N$4:$O$15,2,FALSE)/Lookup!$L$2)*VLOOKUP($C184,Model!$A$2:$E$22,5,FALSE)*VLOOKUP($C184,Model!$A$2:$K$22,11,FALSE))</f>
        <v>#NAME?</v>
      </c>
      <c r="AG184" s="508" t="e">
        <f>(VLOOKUP($J184,Lookup!$P$4:$Q$15,2,FALSE)/Lookup!$P$2)*VLOOKUP($C184,Model!$A$2:$E$22,5,FALSE)*VLOOKUP($C184,Model!$A$2:$L$22,12,FALSE)</f>
        <v>#N/A</v>
      </c>
      <c r="AH184" s="508" t="e">
        <f>_xlfn.SWITCH(VLOOKUP($C184,Model!$A$2:$F$22,6,FALSE),8,(VLOOKUP($K184,Lookup!$R$15:$S$23,2,FALSE)/Lookup!$R$2)*VLOOKUP($C184,Model!$A$2:$E$22,5,FALSE)*VLOOKUP($C184,Model!$A$2:$M$22,13,FALSE),(VLOOKUP($K184,Lookup!$R$4:$S$12,2,FALSE)/Lookup!$R$2)*VLOOKUP($C184,Model!$A$2:$E$22,5,FALSE)*VLOOKUP($C184,Model!$A$2:$M$22,13,FALSE))</f>
        <v>#NAME?</v>
      </c>
      <c r="AI184" s="508" t="e">
        <f>(VLOOKUP($L184,Lookup!$V$4:$W$12,2,FALSE)/Lookup!$V$2)*VLOOKUP($C184,Model!$A$2:$E$22,5,FALSE)*VLOOKUP($C184,Model!$A$2:$N$22,14,FALSE)</f>
        <v>#N/A</v>
      </c>
      <c r="AJ184" s="508" t="e">
        <f>(VLOOKUP($M184,Lookup!$X$4:$Y$10,2,FALSE)/Lookup!$X$2)*VLOOKUP($C184,Model!$A$2:$E$22,5,FALSE)*VLOOKUP($C184,Model!$A$2:$O$22,15,FALSE)</f>
        <v>#N/A</v>
      </c>
      <c r="AK184" s="508" t="e">
        <f>(VLOOKUP($N184,Lookup!$Z$4:$AA$13,2,FALSE)/Lookup!$Z$2)*VLOOKUP($C184,Model!$A$2:$E$22,5,FALSE)*VLOOKUP($C184,Model!$A$2:$P$22,16,FALSE)</f>
        <v>#N/A</v>
      </c>
      <c r="AL184" s="508" t="e">
        <f>(VLOOKUP($O184,Lookup!$AB$4:$AC$13,2,FALSE)/Lookup!$AB$2)*VLOOKUP($C184,Model!$A$2:$E$22,5,FALSE)*VLOOKUP($C184,Model!$A$2:$Q$22,17,FALSE)</f>
        <v>#N/A</v>
      </c>
      <c r="AM184" s="508" t="e">
        <f>(VLOOKUP($P184,Lookup!$T$4:$U$8,2,FALSE)/Lookup!$T$2)*VLOOKUP($C184,Model!$A$2:$E$22,5,FALSE)*VLOOKUP($C184,Model!$A$2:$R$22,18,FALSE)</f>
        <v>#N/A</v>
      </c>
      <c r="AN184" s="508" t="e">
        <f>(VLOOKUP($Q184,Lookup!$AD$4:$AE$13,2,FALSE)/Lookup!$AD$2)*VLOOKUP($C184,Model!$A$2:$E$22,5,FALSE)*VLOOKUP($C184,Model!$A$2:$S$22,19,FALSE)</f>
        <v>#N/A</v>
      </c>
      <c r="AO184" s="508" t="e">
        <f>(VLOOKUP($R184,Lookup!$AF$4:$AG$8,2,FALSE)/Lookup!$AF$2)*VLOOKUP($C184,Model!$A$2:$E$22,5,FALSE)*VLOOKUP($C184,Model!$A$2:$T$22,20,FALSE)</f>
        <v>#N/A</v>
      </c>
      <c r="AP184" s="508" t="e">
        <f>(VLOOKUP($S184,Lookup!$AH$4:$AI$9,2,FALSE)/Lookup!$AH$2)*VLOOKUP($C184,Model!$A$2:$E$22,5,FALSE)*VLOOKUP($C184,Model!$A$2:$U$22,21,FALSE)</f>
        <v>#N/A</v>
      </c>
      <c r="AQ184" s="508" t="e">
        <f>(VLOOKUP($T184,Lookup!$AJ$4:$AK$12,2,FALSE)/Lookup!$AJ$2)*VLOOKUP($C184,Model!$A$2:$E$22,5,FALSE)*VLOOKUP($C184,Model!$A$2:$V$22,22,FALSE)</f>
        <v>#N/A</v>
      </c>
    </row>
    <row r="185">
      <c r="A185" s="74"/>
      <c r="B185" s="74"/>
      <c r="C185" s="74"/>
      <c r="D185" s="74"/>
      <c r="E185" s="74"/>
      <c r="F185" s="74"/>
      <c r="G185" s="74"/>
      <c r="H185" s="74"/>
      <c r="I185" s="75"/>
      <c r="J185" s="74"/>
      <c r="K185" s="74"/>
      <c r="L185" s="74"/>
      <c r="M185" s="74"/>
      <c r="N185" s="74"/>
      <c r="O185" s="77"/>
      <c r="P185" s="74"/>
      <c r="Q185" s="74"/>
      <c r="R185" s="74"/>
      <c r="S185" s="74"/>
      <c r="T185" s="74"/>
      <c r="U185" s="508">
        <f t="shared" si="6"/>
        <v>0</v>
      </c>
      <c r="V185" s="513">
        <f t="shared" si="5"/>
        <v>0</v>
      </c>
      <c r="W185" s="511"/>
      <c r="X185" s="511"/>
      <c r="Y185" s="511"/>
      <c r="Z185" s="507" t="e">
        <f>VLOOKUP($C185,Model!$A$2:$D$22,2,FALSE)</f>
        <v>#N/A</v>
      </c>
      <c r="AA185" s="508" t="e">
        <f>(VLOOKUP($D185,Lookup!$C$4:$D$36,2,FALSE)/Lookup!$C$2)*VLOOKUP($C185,Model!$A$2:$E$22,5,FALSE)*VLOOKUP($C185,Model!$A$2:$G$22,7,FALSE)</f>
        <v>#N/A</v>
      </c>
      <c r="AB185" s="508" t="e">
        <f>(VLOOKUP($E185,Lookup!$F$4:$G$8,2,FALSE)/Lookup!$F$2)*VLOOKUP($C185,Model!$A$2:$E$22,5,FALSE)*VLOOKUP($C185,Model!$A$2:$H$22,8,FALSE)</f>
        <v>#N/A</v>
      </c>
      <c r="AC185" s="508" t="e">
        <f>(VLOOKUP($F185,Lookup!$H$4:$I$26,2,FALSE)/Lookup!$H$2)*VLOOKUP($C185,Model!$A$2:$E$22,5,FALSE)*VLOOKUP($C185,Model!$A$2:$I$22,9,FALSE)</f>
        <v>#N/A</v>
      </c>
      <c r="AD185" s="508" t="e">
        <f>(VLOOKUP($G185,Lookup!$J$4:$K$34,2,FALSE)/Lookup!$J$2)*VLOOKUP($C185,Model!$A$2:$E$22,5,FALSE)*VLOOKUP($C185,Model!$A$2:$J$22,10,FALSE)</f>
        <v>#N/A</v>
      </c>
      <c r="AE185" s="508" t="e">
        <f>(VLOOKUP($H185,Lookup!$L$4:$M$15,2,FALSE)/Lookup!$L$2)*VLOOKUP($C185,Model!$A$2:$E$22,5,FALSE)*VLOOKUP($C185,Model!$A$2:$K$22,11,FALSE)</f>
        <v>#N/A</v>
      </c>
      <c r="AF185" s="508" t="e">
        <f>_xlfn.SWITCH(VLOOKUP($C185,Model!$A$2:$F$22,6,FALSE),8,(VLOOKUP($I185,Lookup!$N$17:$O$24,2,FALSE)/Lookup!$L$2)*VLOOKUP($C185,Model!$A$2:$E$22,5,FALSE)*VLOOKUP($C185,Model!$A$2:$K$22,11,FALSE),(VLOOKUP($I185,Lookup!$N$4:$O$15,2,FALSE)/Lookup!$L$2)*VLOOKUP($C185,Model!$A$2:$E$22,5,FALSE)*VLOOKUP($C185,Model!$A$2:$K$22,11,FALSE))</f>
        <v>#NAME?</v>
      </c>
      <c r="AG185" s="508" t="e">
        <f>(VLOOKUP($J185,Lookup!$P$4:$Q$15,2,FALSE)/Lookup!$P$2)*VLOOKUP($C185,Model!$A$2:$E$22,5,FALSE)*VLOOKUP($C185,Model!$A$2:$L$22,12,FALSE)</f>
        <v>#N/A</v>
      </c>
      <c r="AH185" s="508" t="e">
        <f>_xlfn.SWITCH(VLOOKUP($C185,Model!$A$2:$F$22,6,FALSE),8,(VLOOKUP($K185,Lookup!$R$15:$S$23,2,FALSE)/Lookup!$R$2)*VLOOKUP($C185,Model!$A$2:$E$22,5,FALSE)*VLOOKUP($C185,Model!$A$2:$M$22,13,FALSE),(VLOOKUP($K185,Lookup!$R$4:$S$12,2,FALSE)/Lookup!$R$2)*VLOOKUP($C185,Model!$A$2:$E$22,5,FALSE)*VLOOKUP($C185,Model!$A$2:$M$22,13,FALSE))</f>
        <v>#NAME?</v>
      </c>
      <c r="AI185" s="508" t="e">
        <f>(VLOOKUP($L185,Lookup!$V$4:$W$12,2,FALSE)/Lookup!$V$2)*VLOOKUP($C185,Model!$A$2:$E$22,5,FALSE)*VLOOKUP($C185,Model!$A$2:$N$22,14,FALSE)</f>
        <v>#N/A</v>
      </c>
      <c r="AJ185" s="508" t="e">
        <f>(VLOOKUP($M185,Lookup!$X$4:$Y$10,2,FALSE)/Lookup!$X$2)*VLOOKUP($C185,Model!$A$2:$E$22,5,FALSE)*VLOOKUP($C185,Model!$A$2:$O$22,15,FALSE)</f>
        <v>#N/A</v>
      </c>
      <c r="AK185" s="508" t="e">
        <f>(VLOOKUP($N185,Lookup!$Z$4:$AA$13,2,FALSE)/Lookup!$Z$2)*VLOOKUP($C185,Model!$A$2:$E$22,5,FALSE)*VLOOKUP($C185,Model!$A$2:$P$22,16,FALSE)</f>
        <v>#N/A</v>
      </c>
      <c r="AL185" s="508" t="e">
        <f>(VLOOKUP($O185,Lookup!$AB$4:$AC$13,2,FALSE)/Lookup!$AB$2)*VLOOKUP($C185,Model!$A$2:$E$22,5,FALSE)*VLOOKUP($C185,Model!$A$2:$Q$22,17,FALSE)</f>
        <v>#N/A</v>
      </c>
      <c r="AM185" s="508" t="e">
        <f>(VLOOKUP($P185,Lookup!$T$4:$U$8,2,FALSE)/Lookup!$T$2)*VLOOKUP($C185,Model!$A$2:$E$22,5,FALSE)*VLOOKUP($C185,Model!$A$2:$R$22,18,FALSE)</f>
        <v>#N/A</v>
      </c>
      <c r="AN185" s="508" t="e">
        <f>(VLOOKUP($Q185,Lookup!$AD$4:$AE$13,2,FALSE)/Lookup!$AD$2)*VLOOKUP($C185,Model!$A$2:$E$22,5,FALSE)*VLOOKUP($C185,Model!$A$2:$S$22,19,FALSE)</f>
        <v>#N/A</v>
      </c>
      <c r="AO185" s="508" t="e">
        <f>(VLOOKUP($R185,Lookup!$AF$4:$AG$8,2,FALSE)/Lookup!$AF$2)*VLOOKUP($C185,Model!$A$2:$E$22,5,FALSE)*VLOOKUP($C185,Model!$A$2:$T$22,20,FALSE)</f>
        <v>#N/A</v>
      </c>
      <c r="AP185" s="508" t="e">
        <f>(VLOOKUP($S185,Lookup!$AH$4:$AI$9,2,FALSE)/Lookup!$AH$2)*VLOOKUP($C185,Model!$A$2:$E$22,5,FALSE)*VLOOKUP($C185,Model!$A$2:$U$22,21,FALSE)</f>
        <v>#N/A</v>
      </c>
      <c r="AQ185" s="508" t="e">
        <f>(VLOOKUP($T185,Lookup!$AJ$4:$AK$12,2,FALSE)/Lookup!$AJ$2)*VLOOKUP($C185,Model!$A$2:$E$22,5,FALSE)*VLOOKUP($C185,Model!$A$2:$V$22,22,FALSE)</f>
        <v>#N/A</v>
      </c>
    </row>
    <row r="186">
      <c r="A186" s="74"/>
      <c r="B186" s="74"/>
      <c r="C186" s="74"/>
      <c r="D186" s="74"/>
      <c r="E186" s="74"/>
      <c r="F186" s="74"/>
      <c r="G186" s="74"/>
      <c r="H186" s="74"/>
      <c r="I186" s="75"/>
      <c r="J186" s="74"/>
      <c r="K186" s="74"/>
      <c r="L186" s="74"/>
      <c r="M186" s="74"/>
      <c r="N186" s="74"/>
      <c r="O186" s="77"/>
      <c r="P186" s="74"/>
      <c r="Q186" s="74"/>
      <c r="R186" s="74"/>
      <c r="S186" s="74"/>
      <c r="T186" s="74"/>
      <c r="U186" s="508">
        <f t="shared" si="6"/>
        <v>0</v>
      </c>
      <c r="V186" s="513">
        <f t="shared" si="5"/>
        <v>0</v>
      </c>
      <c r="W186" s="511"/>
      <c r="X186" s="511"/>
      <c r="Y186" s="511"/>
      <c r="Z186" s="507" t="e">
        <f>VLOOKUP($C186,Model!$A$2:$D$22,2,FALSE)</f>
        <v>#N/A</v>
      </c>
      <c r="AA186" s="508" t="e">
        <f>(VLOOKUP($D186,Lookup!$C$4:$D$36,2,FALSE)/Lookup!$C$2)*VLOOKUP($C186,Model!$A$2:$E$22,5,FALSE)*VLOOKUP($C186,Model!$A$2:$G$22,7,FALSE)</f>
        <v>#N/A</v>
      </c>
      <c r="AB186" s="508" t="e">
        <f>(VLOOKUP($E186,Lookup!$F$4:$G$8,2,FALSE)/Lookup!$F$2)*VLOOKUP($C186,Model!$A$2:$E$22,5,FALSE)*VLOOKUP($C186,Model!$A$2:$H$22,8,FALSE)</f>
        <v>#N/A</v>
      </c>
      <c r="AC186" s="508" t="e">
        <f>(VLOOKUP($F186,Lookup!$H$4:$I$26,2,FALSE)/Lookup!$H$2)*VLOOKUP($C186,Model!$A$2:$E$22,5,FALSE)*VLOOKUP($C186,Model!$A$2:$I$22,9,FALSE)</f>
        <v>#N/A</v>
      </c>
      <c r="AD186" s="508" t="e">
        <f>(VLOOKUP($G186,Lookup!$J$4:$K$34,2,FALSE)/Lookup!$J$2)*VLOOKUP($C186,Model!$A$2:$E$22,5,FALSE)*VLOOKUP($C186,Model!$A$2:$J$22,10,FALSE)</f>
        <v>#N/A</v>
      </c>
      <c r="AE186" s="508" t="e">
        <f>(VLOOKUP($H186,Lookup!$L$4:$M$15,2,FALSE)/Lookup!$L$2)*VLOOKUP($C186,Model!$A$2:$E$22,5,FALSE)*VLOOKUP($C186,Model!$A$2:$K$22,11,FALSE)</f>
        <v>#N/A</v>
      </c>
      <c r="AF186" s="508" t="e">
        <f>_xlfn.SWITCH(VLOOKUP($C186,Model!$A$2:$F$22,6,FALSE),8,(VLOOKUP($I186,Lookup!$N$17:$O$24,2,FALSE)/Lookup!$L$2)*VLOOKUP($C186,Model!$A$2:$E$22,5,FALSE)*VLOOKUP($C186,Model!$A$2:$K$22,11,FALSE),(VLOOKUP($I186,Lookup!$N$4:$O$15,2,FALSE)/Lookup!$L$2)*VLOOKUP($C186,Model!$A$2:$E$22,5,FALSE)*VLOOKUP($C186,Model!$A$2:$K$22,11,FALSE))</f>
        <v>#NAME?</v>
      </c>
      <c r="AG186" s="508" t="e">
        <f>(VLOOKUP($J186,Lookup!$P$4:$Q$15,2,FALSE)/Lookup!$P$2)*VLOOKUP($C186,Model!$A$2:$E$22,5,FALSE)*VLOOKUP($C186,Model!$A$2:$L$22,12,FALSE)</f>
        <v>#N/A</v>
      </c>
      <c r="AH186" s="508" t="e">
        <f>_xlfn.SWITCH(VLOOKUP($C186,Model!$A$2:$F$22,6,FALSE),8,(VLOOKUP($K186,Lookup!$R$15:$S$23,2,FALSE)/Lookup!$R$2)*VLOOKUP($C186,Model!$A$2:$E$22,5,FALSE)*VLOOKUP($C186,Model!$A$2:$M$22,13,FALSE),(VLOOKUP($K186,Lookup!$R$4:$S$12,2,FALSE)/Lookup!$R$2)*VLOOKUP($C186,Model!$A$2:$E$22,5,FALSE)*VLOOKUP($C186,Model!$A$2:$M$22,13,FALSE))</f>
        <v>#NAME?</v>
      </c>
      <c r="AI186" s="508" t="e">
        <f>(VLOOKUP($L186,Lookup!$V$4:$W$12,2,FALSE)/Lookup!$V$2)*VLOOKUP($C186,Model!$A$2:$E$22,5,FALSE)*VLOOKUP($C186,Model!$A$2:$N$22,14,FALSE)</f>
        <v>#N/A</v>
      </c>
      <c r="AJ186" s="508" t="e">
        <f>(VLOOKUP($M186,Lookup!$X$4:$Y$10,2,FALSE)/Lookup!$X$2)*VLOOKUP($C186,Model!$A$2:$E$22,5,FALSE)*VLOOKUP($C186,Model!$A$2:$O$22,15,FALSE)</f>
        <v>#N/A</v>
      </c>
      <c r="AK186" s="508" t="e">
        <f>(VLOOKUP($N186,Lookup!$Z$4:$AA$13,2,FALSE)/Lookup!$Z$2)*VLOOKUP($C186,Model!$A$2:$E$22,5,FALSE)*VLOOKUP($C186,Model!$A$2:$P$22,16,FALSE)</f>
        <v>#N/A</v>
      </c>
      <c r="AL186" s="508" t="e">
        <f>(VLOOKUP($O186,Lookup!$AB$4:$AC$13,2,FALSE)/Lookup!$AB$2)*VLOOKUP($C186,Model!$A$2:$E$22,5,FALSE)*VLOOKUP($C186,Model!$A$2:$Q$22,17,FALSE)</f>
        <v>#N/A</v>
      </c>
      <c r="AM186" s="508" t="e">
        <f>(VLOOKUP($P186,Lookup!$T$4:$U$8,2,FALSE)/Lookup!$T$2)*VLOOKUP($C186,Model!$A$2:$E$22,5,FALSE)*VLOOKUP($C186,Model!$A$2:$R$22,18,FALSE)</f>
        <v>#N/A</v>
      </c>
      <c r="AN186" s="508" t="e">
        <f>(VLOOKUP($Q186,Lookup!$AD$4:$AE$13,2,FALSE)/Lookup!$AD$2)*VLOOKUP($C186,Model!$A$2:$E$22,5,FALSE)*VLOOKUP($C186,Model!$A$2:$S$22,19,FALSE)</f>
        <v>#N/A</v>
      </c>
      <c r="AO186" s="508" t="e">
        <f>(VLOOKUP($R186,Lookup!$AF$4:$AG$8,2,FALSE)/Lookup!$AF$2)*VLOOKUP($C186,Model!$A$2:$E$22,5,FALSE)*VLOOKUP($C186,Model!$A$2:$T$22,20,FALSE)</f>
        <v>#N/A</v>
      </c>
      <c r="AP186" s="508" t="e">
        <f>(VLOOKUP($S186,Lookup!$AH$4:$AI$9,2,FALSE)/Lookup!$AH$2)*VLOOKUP($C186,Model!$A$2:$E$22,5,FALSE)*VLOOKUP($C186,Model!$A$2:$U$22,21,FALSE)</f>
        <v>#N/A</v>
      </c>
      <c r="AQ186" s="508" t="e">
        <f>(VLOOKUP($T186,Lookup!$AJ$4:$AK$12,2,FALSE)/Lookup!$AJ$2)*VLOOKUP($C186,Model!$A$2:$E$22,5,FALSE)*VLOOKUP($C186,Model!$A$2:$V$22,22,FALSE)</f>
        <v>#N/A</v>
      </c>
    </row>
    <row r="187">
      <c r="A187" s="74"/>
      <c r="B187" s="74"/>
      <c r="C187" s="74"/>
      <c r="D187" s="74"/>
      <c r="E187" s="74"/>
      <c r="F187" s="74"/>
      <c r="G187" s="74"/>
      <c r="H187" s="74"/>
      <c r="I187" s="75"/>
      <c r="J187" s="74"/>
      <c r="K187" s="74"/>
      <c r="L187" s="74"/>
      <c r="M187" s="74"/>
      <c r="N187" s="74"/>
      <c r="O187" s="77"/>
      <c r="P187" s="74"/>
      <c r="Q187" s="74"/>
      <c r="R187" s="74"/>
      <c r="S187" s="74"/>
      <c r="T187" s="74"/>
      <c r="U187" s="508">
        <f t="shared" si="6"/>
        <v>0</v>
      </c>
      <c r="V187" s="513">
        <f t="shared" si="5"/>
        <v>0</v>
      </c>
      <c r="W187" s="511"/>
      <c r="X187" s="511"/>
      <c r="Y187" s="511"/>
      <c r="Z187" s="507" t="e">
        <f>VLOOKUP($C187,Model!$A$2:$D$22,2,FALSE)</f>
        <v>#N/A</v>
      </c>
      <c r="AA187" s="508" t="e">
        <f>(VLOOKUP($D187,Lookup!$C$4:$D$36,2,FALSE)/Lookup!$C$2)*VLOOKUP($C187,Model!$A$2:$E$22,5,FALSE)*VLOOKUP($C187,Model!$A$2:$G$22,7,FALSE)</f>
        <v>#N/A</v>
      </c>
      <c r="AB187" s="508" t="e">
        <f>(VLOOKUP($E187,Lookup!$F$4:$G$8,2,FALSE)/Lookup!$F$2)*VLOOKUP($C187,Model!$A$2:$E$22,5,FALSE)*VLOOKUP($C187,Model!$A$2:$H$22,8,FALSE)</f>
        <v>#N/A</v>
      </c>
      <c r="AC187" s="508" t="e">
        <f>(VLOOKUP($F187,Lookup!$H$4:$I$26,2,FALSE)/Lookup!$H$2)*VLOOKUP($C187,Model!$A$2:$E$22,5,FALSE)*VLOOKUP($C187,Model!$A$2:$I$22,9,FALSE)</f>
        <v>#N/A</v>
      </c>
      <c r="AD187" s="508" t="e">
        <f>(VLOOKUP($G187,Lookup!$J$4:$K$34,2,FALSE)/Lookup!$J$2)*VLOOKUP($C187,Model!$A$2:$E$22,5,FALSE)*VLOOKUP($C187,Model!$A$2:$J$22,10,FALSE)</f>
        <v>#N/A</v>
      </c>
      <c r="AE187" s="508" t="e">
        <f>(VLOOKUP($H187,Lookup!$L$4:$M$15,2,FALSE)/Lookup!$L$2)*VLOOKUP($C187,Model!$A$2:$E$22,5,FALSE)*VLOOKUP($C187,Model!$A$2:$K$22,11,FALSE)</f>
        <v>#N/A</v>
      </c>
      <c r="AF187" s="508" t="e">
        <f>_xlfn.SWITCH(VLOOKUP($C187,Model!$A$2:$F$22,6,FALSE),8,(VLOOKUP($I187,Lookup!$N$17:$O$24,2,FALSE)/Lookup!$L$2)*VLOOKUP($C187,Model!$A$2:$E$22,5,FALSE)*VLOOKUP($C187,Model!$A$2:$K$22,11,FALSE),(VLOOKUP($I187,Lookup!$N$4:$O$15,2,FALSE)/Lookup!$L$2)*VLOOKUP($C187,Model!$A$2:$E$22,5,FALSE)*VLOOKUP($C187,Model!$A$2:$K$22,11,FALSE))</f>
        <v>#NAME?</v>
      </c>
      <c r="AG187" s="508" t="e">
        <f>(VLOOKUP($J187,Lookup!$P$4:$Q$15,2,FALSE)/Lookup!$P$2)*VLOOKUP($C187,Model!$A$2:$E$22,5,FALSE)*VLOOKUP($C187,Model!$A$2:$L$22,12,FALSE)</f>
        <v>#N/A</v>
      </c>
      <c r="AH187" s="508" t="e">
        <f>_xlfn.SWITCH(VLOOKUP($C187,Model!$A$2:$F$22,6,FALSE),8,(VLOOKUP($K187,Lookup!$R$15:$S$23,2,FALSE)/Lookup!$R$2)*VLOOKUP($C187,Model!$A$2:$E$22,5,FALSE)*VLOOKUP($C187,Model!$A$2:$M$22,13,FALSE),(VLOOKUP($K187,Lookup!$R$4:$S$12,2,FALSE)/Lookup!$R$2)*VLOOKUP($C187,Model!$A$2:$E$22,5,FALSE)*VLOOKUP($C187,Model!$A$2:$M$22,13,FALSE))</f>
        <v>#NAME?</v>
      </c>
      <c r="AI187" s="508" t="e">
        <f>(VLOOKUP($L187,Lookup!$V$4:$W$12,2,FALSE)/Lookup!$V$2)*VLOOKUP($C187,Model!$A$2:$E$22,5,FALSE)*VLOOKUP($C187,Model!$A$2:$N$22,14,FALSE)</f>
        <v>#N/A</v>
      </c>
      <c r="AJ187" s="508" t="e">
        <f>(VLOOKUP($M187,Lookup!$X$4:$Y$10,2,FALSE)/Lookup!$X$2)*VLOOKUP($C187,Model!$A$2:$E$22,5,FALSE)*VLOOKUP($C187,Model!$A$2:$O$22,15,FALSE)</f>
        <v>#N/A</v>
      </c>
      <c r="AK187" s="508" t="e">
        <f>(VLOOKUP($N187,Lookup!$Z$4:$AA$13,2,FALSE)/Lookup!$Z$2)*VLOOKUP($C187,Model!$A$2:$E$22,5,FALSE)*VLOOKUP($C187,Model!$A$2:$P$22,16,FALSE)</f>
        <v>#N/A</v>
      </c>
      <c r="AL187" s="508" t="e">
        <f>(VLOOKUP($O187,Lookup!$AB$4:$AC$13,2,FALSE)/Lookup!$AB$2)*VLOOKUP($C187,Model!$A$2:$E$22,5,FALSE)*VLOOKUP($C187,Model!$A$2:$Q$22,17,FALSE)</f>
        <v>#N/A</v>
      </c>
      <c r="AM187" s="508" t="e">
        <f>(VLOOKUP($P187,Lookup!$T$4:$U$8,2,FALSE)/Lookup!$T$2)*VLOOKUP($C187,Model!$A$2:$E$22,5,FALSE)*VLOOKUP($C187,Model!$A$2:$R$22,18,FALSE)</f>
        <v>#N/A</v>
      </c>
      <c r="AN187" s="508" t="e">
        <f>(VLOOKUP($Q187,Lookup!$AD$4:$AE$13,2,FALSE)/Lookup!$AD$2)*VLOOKUP($C187,Model!$A$2:$E$22,5,FALSE)*VLOOKUP($C187,Model!$A$2:$S$22,19,FALSE)</f>
        <v>#N/A</v>
      </c>
      <c r="AO187" s="508" t="e">
        <f>(VLOOKUP($R187,Lookup!$AF$4:$AG$8,2,FALSE)/Lookup!$AF$2)*VLOOKUP($C187,Model!$A$2:$E$22,5,FALSE)*VLOOKUP($C187,Model!$A$2:$T$22,20,FALSE)</f>
        <v>#N/A</v>
      </c>
      <c r="AP187" s="508" t="e">
        <f>(VLOOKUP($S187,Lookup!$AH$4:$AI$9,2,FALSE)/Lookup!$AH$2)*VLOOKUP($C187,Model!$A$2:$E$22,5,FALSE)*VLOOKUP($C187,Model!$A$2:$U$22,21,FALSE)</f>
        <v>#N/A</v>
      </c>
      <c r="AQ187" s="508" t="e">
        <f>(VLOOKUP($T187,Lookup!$AJ$4:$AK$12,2,FALSE)/Lookup!$AJ$2)*VLOOKUP($C187,Model!$A$2:$E$22,5,FALSE)*VLOOKUP($C187,Model!$A$2:$V$22,22,FALSE)</f>
        <v>#N/A</v>
      </c>
    </row>
    <row r="188">
      <c r="A188" s="74"/>
      <c r="B188" s="74"/>
      <c r="C188" s="74"/>
      <c r="D188" s="74"/>
      <c r="E188" s="74"/>
      <c r="F188" s="74"/>
      <c r="G188" s="74"/>
      <c r="H188" s="74"/>
      <c r="I188" s="75"/>
      <c r="J188" s="74"/>
      <c r="K188" s="74"/>
      <c r="L188" s="74"/>
      <c r="M188" s="74"/>
      <c r="N188" s="74"/>
      <c r="O188" s="77"/>
      <c r="P188" s="74"/>
      <c r="Q188" s="74"/>
      <c r="R188" s="74"/>
      <c r="S188" s="74"/>
      <c r="T188" s="74"/>
      <c r="U188" s="508">
        <f t="shared" si="6"/>
        <v>0</v>
      </c>
      <c r="V188" s="513">
        <f t="shared" si="5"/>
        <v>0</v>
      </c>
      <c r="W188" s="511"/>
      <c r="X188" s="511"/>
      <c r="Y188" s="511"/>
      <c r="Z188" s="507" t="e">
        <f>VLOOKUP($C188,Model!$A$2:$D$22,2,FALSE)</f>
        <v>#N/A</v>
      </c>
      <c r="AA188" s="508" t="e">
        <f>(VLOOKUP($D188,Lookup!$C$4:$D$36,2,FALSE)/Lookup!$C$2)*VLOOKUP($C188,Model!$A$2:$E$22,5,FALSE)*VLOOKUP($C188,Model!$A$2:$G$22,7,FALSE)</f>
        <v>#N/A</v>
      </c>
      <c r="AB188" s="508" t="e">
        <f>(VLOOKUP($E188,Lookup!$F$4:$G$8,2,FALSE)/Lookup!$F$2)*VLOOKUP($C188,Model!$A$2:$E$22,5,FALSE)*VLOOKUP($C188,Model!$A$2:$H$22,8,FALSE)</f>
        <v>#N/A</v>
      </c>
      <c r="AC188" s="508" t="e">
        <f>(VLOOKUP($F188,Lookup!$H$4:$I$26,2,FALSE)/Lookup!$H$2)*VLOOKUP($C188,Model!$A$2:$E$22,5,FALSE)*VLOOKUP($C188,Model!$A$2:$I$22,9,FALSE)</f>
        <v>#N/A</v>
      </c>
      <c r="AD188" s="508" t="e">
        <f>(VLOOKUP($G188,Lookup!$J$4:$K$34,2,FALSE)/Lookup!$J$2)*VLOOKUP($C188,Model!$A$2:$E$22,5,FALSE)*VLOOKUP($C188,Model!$A$2:$J$22,10,FALSE)</f>
        <v>#N/A</v>
      </c>
      <c r="AE188" s="508" t="e">
        <f>(VLOOKUP($H188,Lookup!$L$4:$M$15,2,FALSE)/Lookup!$L$2)*VLOOKUP($C188,Model!$A$2:$E$22,5,FALSE)*VLOOKUP($C188,Model!$A$2:$K$22,11,FALSE)</f>
        <v>#N/A</v>
      </c>
      <c r="AF188" s="508" t="e">
        <f>_xlfn.SWITCH(VLOOKUP($C188,Model!$A$2:$F$22,6,FALSE),8,(VLOOKUP($I188,Lookup!$N$17:$O$24,2,FALSE)/Lookup!$L$2)*VLOOKUP($C188,Model!$A$2:$E$22,5,FALSE)*VLOOKUP($C188,Model!$A$2:$K$22,11,FALSE),(VLOOKUP($I188,Lookup!$N$4:$O$15,2,FALSE)/Lookup!$L$2)*VLOOKUP($C188,Model!$A$2:$E$22,5,FALSE)*VLOOKUP($C188,Model!$A$2:$K$22,11,FALSE))</f>
        <v>#NAME?</v>
      </c>
      <c r="AG188" s="508" t="e">
        <f>(VLOOKUP($J188,Lookup!$P$4:$Q$15,2,FALSE)/Lookup!$P$2)*VLOOKUP($C188,Model!$A$2:$E$22,5,FALSE)*VLOOKUP($C188,Model!$A$2:$L$22,12,FALSE)</f>
        <v>#N/A</v>
      </c>
      <c r="AH188" s="508" t="e">
        <f>_xlfn.SWITCH(VLOOKUP($C188,Model!$A$2:$F$22,6,FALSE),8,(VLOOKUP($K188,Lookup!$R$15:$S$23,2,FALSE)/Lookup!$R$2)*VLOOKUP($C188,Model!$A$2:$E$22,5,FALSE)*VLOOKUP($C188,Model!$A$2:$M$22,13,FALSE),(VLOOKUP($K188,Lookup!$R$4:$S$12,2,FALSE)/Lookup!$R$2)*VLOOKUP($C188,Model!$A$2:$E$22,5,FALSE)*VLOOKUP($C188,Model!$A$2:$M$22,13,FALSE))</f>
        <v>#NAME?</v>
      </c>
      <c r="AI188" s="508" t="e">
        <f>(VLOOKUP($L188,Lookup!$V$4:$W$12,2,FALSE)/Lookup!$V$2)*VLOOKUP($C188,Model!$A$2:$E$22,5,FALSE)*VLOOKUP($C188,Model!$A$2:$N$22,14,FALSE)</f>
        <v>#N/A</v>
      </c>
      <c r="AJ188" s="508" t="e">
        <f>(VLOOKUP($M188,Lookup!$X$4:$Y$10,2,FALSE)/Lookup!$X$2)*VLOOKUP($C188,Model!$A$2:$E$22,5,FALSE)*VLOOKUP($C188,Model!$A$2:$O$22,15,FALSE)</f>
        <v>#N/A</v>
      </c>
      <c r="AK188" s="508" t="e">
        <f>(VLOOKUP($N188,Lookup!$Z$4:$AA$13,2,FALSE)/Lookup!$Z$2)*VLOOKUP($C188,Model!$A$2:$E$22,5,FALSE)*VLOOKUP($C188,Model!$A$2:$P$22,16,FALSE)</f>
        <v>#N/A</v>
      </c>
      <c r="AL188" s="508" t="e">
        <f>(VLOOKUP($O188,Lookup!$AB$4:$AC$13,2,FALSE)/Lookup!$AB$2)*VLOOKUP($C188,Model!$A$2:$E$22,5,FALSE)*VLOOKUP($C188,Model!$A$2:$Q$22,17,FALSE)</f>
        <v>#N/A</v>
      </c>
      <c r="AM188" s="508" t="e">
        <f>(VLOOKUP($P188,Lookup!$T$4:$U$8,2,FALSE)/Lookup!$T$2)*VLOOKUP($C188,Model!$A$2:$E$22,5,FALSE)*VLOOKUP($C188,Model!$A$2:$R$22,18,FALSE)</f>
        <v>#N/A</v>
      </c>
      <c r="AN188" s="508" t="e">
        <f>(VLOOKUP($Q188,Lookup!$AD$4:$AE$13,2,FALSE)/Lookup!$AD$2)*VLOOKUP($C188,Model!$A$2:$E$22,5,FALSE)*VLOOKUP($C188,Model!$A$2:$S$22,19,FALSE)</f>
        <v>#N/A</v>
      </c>
      <c r="AO188" s="508" t="e">
        <f>(VLOOKUP($R188,Lookup!$AF$4:$AG$8,2,FALSE)/Lookup!$AF$2)*VLOOKUP($C188,Model!$A$2:$E$22,5,FALSE)*VLOOKUP($C188,Model!$A$2:$T$22,20,FALSE)</f>
        <v>#N/A</v>
      </c>
      <c r="AP188" s="508" t="e">
        <f>(VLOOKUP($S188,Lookup!$AH$4:$AI$9,2,FALSE)/Lookup!$AH$2)*VLOOKUP($C188,Model!$A$2:$E$22,5,FALSE)*VLOOKUP($C188,Model!$A$2:$U$22,21,FALSE)</f>
        <v>#N/A</v>
      </c>
      <c r="AQ188" s="508" t="e">
        <f>(VLOOKUP($T188,Lookup!$AJ$4:$AK$12,2,FALSE)/Lookup!$AJ$2)*VLOOKUP($C188,Model!$A$2:$E$22,5,FALSE)*VLOOKUP($C188,Model!$A$2:$V$22,22,FALSE)</f>
        <v>#N/A</v>
      </c>
    </row>
    <row r="189">
      <c r="A189" s="74"/>
      <c r="B189" s="74"/>
      <c r="C189" s="74"/>
      <c r="D189" s="74"/>
      <c r="E189" s="74"/>
      <c r="F189" s="74"/>
      <c r="G189" s="74"/>
      <c r="H189" s="74"/>
      <c r="I189" s="75"/>
      <c r="J189" s="74"/>
      <c r="K189" s="74"/>
      <c r="L189" s="74"/>
      <c r="M189" s="74"/>
      <c r="N189" s="74"/>
      <c r="O189" s="77"/>
      <c r="P189" s="74"/>
      <c r="Q189" s="74"/>
      <c r="R189" s="74"/>
      <c r="S189" s="74"/>
      <c r="T189" s="74"/>
      <c r="U189" s="508">
        <f t="shared" si="6"/>
        <v>0</v>
      </c>
      <c r="V189" s="513">
        <f t="shared" si="5"/>
        <v>0</v>
      </c>
      <c r="W189" s="511"/>
      <c r="X189" s="511"/>
      <c r="Y189" s="511"/>
      <c r="Z189" s="507" t="e">
        <f>VLOOKUP($C189,Model!$A$2:$D$22,2,FALSE)</f>
        <v>#N/A</v>
      </c>
      <c r="AA189" s="508" t="e">
        <f>(VLOOKUP($D189,Lookup!$C$4:$D$36,2,FALSE)/Lookup!$C$2)*VLOOKUP($C189,Model!$A$2:$E$22,5,FALSE)*VLOOKUP($C189,Model!$A$2:$G$22,7,FALSE)</f>
        <v>#N/A</v>
      </c>
      <c r="AB189" s="508" t="e">
        <f>(VLOOKUP($E189,Lookup!$F$4:$G$8,2,FALSE)/Lookup!$F$2)*VLOOKUP($C189,Model!$A$2:$E$22,5,FALSE)*VLOOKUP($C189,Model!$A$2:$H$22,8,FALSE)</f>
        <v>#N/A</v>
      </c>
      <c r="AC189" s="508" t="e">
        <f>(VLOOKUP($F189,Lookup!$H$4:$I$26,2,FALSE)/Lookup!$H$2)*VLOOKUP($C189,Model!$A$2:$E$22,5,FALSE)*VLOOKUP($C189,Model!$A$2:$I$22,9,FALSE)</f>
        <v>#N/A</v>
      </c>
      <c r="AD189" s="508" t="e">
        <f>(VLOOKUP($G189,Lookup!$J$4:$K$34,2,FALSE)/Lookup!$J$2)*VLOOKUP($C189,Model!$A$2:$E$22,5,FALSE)*VLOOKUP($C189,Model!$A$2:$J$22,10,FALSE)</f>
        <v>#N/A</v>
      </c>
      <c r="AE189" s="508" t="e">
        <f>(VLOOKUP($H189,Lookup!$L$4:$M$15,2,FALSE)/Lookup!$L$2)*VLOOKUP($C189,Model!$A$2:$E$22,5,FALSE)*VLOOKUP($C189,Model!$A$2:$K$22,11,FALSE)</f>
        <v>#N/A</v>
      </c>
      <c r="AF189" s="508" t="e">
        <f>_xlfn.SWITCH(VLOOKUP($C189,Model!$A$2:$F$22,6,FALSE),8,(VLOOKUP($I189,Lookup!$N$17:$O$24,2,FALSE)/Lookup!$L$2)*VLOOKUP($C189,Model!$A$2:$E$22,5,FALSE)*VLOOKUP($C189,Model!$A$2:$K$22,11,FALSE),(VLOOKUP($I189,Lookup!$N$4:$O$15,2,FALSE)/Lookup!$L$2)*VLOOKUP($C189,Model!$A$2:$E$22,5,FALSE)*VLOOKUP($C189,Model!$A$2:$K$22,11,FALSE))</f>
        <v>#NAME?</v>
      </c>
      <c r="AG189" s="508" t="e">
        <f>(VLOOKUP($J189,Lookup!$P$4:$Q$15,2,FALSE)/Lookup!$P$2)*VLOOKUP($C189,Model!$A$2:$E$22,5,FALSE)*VLOOKUP($C189,Model!$A$2:$L$22,12,FALSE)</f>
        <v>#N/A</v>
      </c>
      <c r="AH189" s="508" t="e">
        <f>_xlfn.SWITCH(VLOOKUP($C189,Model!$A$2:$F$22,6,FALSE),8,(VLOOKUP($K189,Lookup!$R$15:$S$23,2,FALSE)/Lookup!$R$2)*VLOOKUP($C189,Model!$A$2:$E$22,5,FALSE)*VLOOKUP($C189,Model!$A$2:$M$22,13,FALSE),(VLOOKUP($K189,Lookup!$R$4:$S$12,2,FALSE)/Lookup!$R$2)*VLOOKUP($C189,Model!$A$2:$E$22,5,FALSE)*VLOOKUP($C189,Model!$A$2:$M$22,13,FALSE))</f>
        <v>#NAME?</v>
      </c>
      <c r="AI189" s="508" t="e">
        <f>(VLOOKUP($L189,Lookup!$V$4:$W$12,2,FALSE)/Lookup!$V$2)*VLOOKUP($C189,Model!$A$2:$E$22,5,FALSE)*VLOOKUP($C189,Model!$A$2:$N$22,14,FALSE)</f>
        <v>#N/A</v>
      </c>
      <c r="AJ189" s="508" t="e">
        <f>(VLOOKUP($M189,Lookup!$X$4:$Y$10,2,FALSE)/Lookup!$X$2)*VLOOKUP($C189,Model!$A$2:$E$22,5,FALSE)*VLOOKUP($C189,Model!$A$2:$O$22,15,FALSE)</f>
        <v>#N/A</v>
      </c>
      <c r="AK189" s="508" t="e">
        <f>(VLOOKUP($N189,Lookup!$Z$4:$AA$13,2,FALSE)/Lookup!$Z$2)*VLOOKUP($C189,Model!$A$2:$E$22,5,FALSE)*VLOOKUP($C189,Model!$A$2:$P$22,16,FALSE)</f>
        <v>#N/A</v>
      </c>
      <c r="AL189" s="508" t="e">
        <f>(VLOOKUP($O189,Lookup!$AB$4:$AC$13,2,FALSE)/Lookup!$AB$2)*VLOOKUP($C189,Model!$A$2:$E$22,5,FALSE)*VLOOKUP($C189,Model!$A$2:$Q$22,17,FALSE)</f>
        <v>#N/A</v>
      </c>
      <c r="AM189" s="508" t="e">
        <f>(VLOOKUP($P189,Lookup!$T$4:$U$8,2,FALSE)/Lookup!$T$2)*VLOOKUP($C189,Model!$A$2:$E$22,5,FALSE)*VLOOKUP($C189,Model!$A$2:$R$22,18,FALSE)</f>
        <v>#N/A</v>
      </c>
      <c r="AN189" s="508" t="e">
        <f>(VLOOKUP($Q189,Lookup!$AD$4:$AE$13,2,FALSE)/Lookup!$AD$2)*VLOOKUP($C189,Model!$A$2:$E$22,5,FALSE)*VLOOKUP($C189,Model!$A$2:$S$22,19,FALSE)</f>
        <v>#N/A</v>
      </c>
      <c r="AO189" s="508" t="e">
        <f>(VLOOKUP($R189,Lookup!$AF$4:$AG$8,2,FALSE)/Lookup!$AF$2)*VLOOKUP($C189,Model!$A$2:$E$22,5,FALSE)*VLOOKUP($C189,Model!$A$2:$T$22,20,FALSE)</f>
        <v>#N/A</v>
      </c>
      <c r="AP189" s="508" t="e">
        <f>(VLOOKUP($S189,Lookup!$AH$4:$AI$9,2,FALSE)/Lookup!$AH$2)*VLOOKUP($C189,Model!$A$2:$E$22,5,FALSE)*VLOOKUP($C189,Model!$A$2:$U$22,21,FALSE)</f>
        <v>#N/A</v>
      </c>
      <c r="AQ189" s="508" t="e">
        <f>(VLOOKUP($T189,Lookup!$AJ$4:$AK$12,2,FALSE)/Lookup!$AJ$2)*VLOOKUP($C189,Model!$A$2:$E$22,5,FALSE)*VLOOKUP($C189,Model!$A$2:$V$22,22,FALSE)</f>
        <v>#N/A</v>
      </c>
    </row>
    <row r="190">
      <c r="A190" s="74"/>
      <c r="B190" s="74"/>
      <c r="C190" s="74"/>
      <c r="D190" s="74"/>
      <c r="E190" s="74"/>
      <c r="F190" s="74"/>
      <c r="G190" s="74"/>
      <c r="H190" s="74"/>
      <c r="I190" s="75"/>
      <c r="J190" s="74"/>
      <c r="K190" s="74"/>
      <c r="L190" s="74"/>
      <c r="M190" s="74"/>
      <c r="N190" s="74"/>
      <c r="O190" s="77"/>
      <c r="P190" s="74"/>
      <c r="Q190" s="74"/>
      <c r="R190" s="74"/>
      <c r="S190" s="74"/>
      <c r="T190" s="74"/>
      <c r="U190" s="508">
        <f t="shared" si="6"/>
        <v>0</v>
      </c>
      <c r="V190" s="513">
        <f t="shared" si="5"/>
        <v>0</v>
      </c>
      <c r="W190" s="511"/>
      <c r="X190" s="511"/>
      <c r="Y190" s="511"/>
      <c r="Z190" s="507" t="e">
        <f>VLOOKUP($C190,Model!$A$2:$D$22,2,FALSE)</f>
        <v>#N/A</v>
      </c>
      <c r="AA190" s="508" t="e">
        <f>(VLOOKUP($D190,Lookup!$C$4:$D$36,2,FALSE)/Lookup!$C$2)*VLOOKUP($C190,Model!$A$2:$E$22,5,FALSE)*VLOOKUP($C190,Model!$A$2:$G$22,7,FALSE)</f>
        <v>#N/A</v>
      </c>
      <c r="AB190" s="508" t="e">
        <f>(VLOOKUP($E190,Lookup!$F$4:$G$8,2,FALSE)/Lookup!$F$2)*VLOOKUP($C190,Model!$A$2:$E$22,5,FALSE)*VLOOKUP($C190,Model!$A$2:$H$22,8,FALSE)</f>
        <v>#N/A</v>
      </c>
      <c r="AC190" s="508" t="e">
        <f>(VLOOKUP($F190,Lookup!$H$4:$I$26,2,FALSE)/Lookup!$H$2)*VLOOKUP($C190,Model!$A$2:$E$22,5,FALSE)*VLOOKUP($C190,Model!$A$2:$I$22,9,FALSE)</f>
        <v>#N/A</v>
      </c>
      <c r="AD190" s="508" t="e">
        <f>(VLOOKUP($G190,Lookup!$J$4:$K$34,2,FALSE)/Lookup!$J$2)*VLOOKUP($C190,Model!$A$2:$E$22,5,FALSE)*VLOOKUP($C190,Model!$A$2:$J$22,10,FALSE)</f>
        <v>#N/A</v>
      </c>
      <c r="AE190" s="508" t="e">
        <f>(VLOOKUP($H190,Lookup!$L$4:$M$15,2,FALSE)/Lookup!$L$2)*VLOOKUP($C190,Model!$A$2:$E$22,5,FALSE)*VLOOKUP($C190,Model!$A$2:$K$22,11,FALSE)</f>
        <v>#N/A</v>
      </c>
      <c r="AF190" s="508" t="e">
        <f>_xlfn.SWITCH(VLOOKUP($C190,Model!$A$2:$F$22,6,FALSE),8,(VLOOKUP($I190,Lookup!$N$17:$O$24,2,FALSE)/Lookup!$L$2)*VLOOKUP($C190,Model!$A$2:$E$22,5,FALSE)*VLOOKUP($C190,Model!$A$2:$K$22,11,FALSE),(VLOOKUP($I190,Lookup!$N$4:$O$15,2,FALSE)/Lookup!$L$2)*VLOOKUP($C190,Model!$A$2:$E$22,5,FALSE)*VLOOKUP($C190,Model!$A$2:$K$22,11,FALSE))</f>
        <v>#NAME?</v>
      </c>
      <c r="AG190" s="508" t="e">
        <f>(VLOOKUP($J190,Lookup!$P$4:$Q$15,2,FALSE)/Lookup!$P$2)*VLOOKUP($C190,Model!$A$2:$E$22,5,FALSE)*VLOOKUP($C190,Model!$A$2:$L$22,12,FALSE)</f>
        <v>#N/A</v>
      </c>
      <c r="AH190" s="508" t="e">
        <f>_xlfn.SWITCH(VLOOKUP($C190,Model!$A$2:$F$22,6,FALSE),8,(VLOOKUP($K190,Lookup!$R$15:$S$23,2,FALSE)/Lookup!$R$2)*VLOOKUP($C190,Model!$A$2:$E$22,5,FALSE)*VLOOKUP($C190,Model!$A$2:$M$22,13,FALSE),(VLOOKUP($K190,Lookup!$R$4:$S$12,2,FALSE)/Lookup!$R$2)*VLOOKUP($C190,Model!$A$2:$E$22,5,FALSE)*VLOOKUP($C190,Model!$A$2:$M$22,13,FALSE))</f>
        <v>#NAME?</v>
      </c>
      <c r="AI190" s="508" t="e">
        <f>(VLOOKUP($L190,Lookup!$V$4:$W$12,2,FALSE)/Lookup!$V$2)*VLOOKUP($C190,Model!$A$2:$E$22,5,FALSE)*VLOOKUP($C190,Model!$A$2:$N$22,14,FALSE)</f>
        <v>#N/A</v>
      </c>
      <c r="AJ190" s="508" t="e">
        <f>(VLOOKUP($M190,Lookup!$X$4:$Y$10,2,FALSE)/Lookup!$X$2)*VLOOKUP($C190,Model!$A$2:$E$22,5,FALSE)*VLOOKUP($C190,Model!$A$2:$O$22,15,FALSE)</f>
        <v>#N/A</v>
      </c>
      <c r="AK190" s="508" t="e">
        <f>(VLOOKUP($N190,Lookup!$Z$4:$AA$13,2,FALSE)/Lookup!$Z$2)*VLOOKUP($C190,Model!$A$2:$E$22,5,FALSE)*VLOOKUP($C190,Model!$A$2:$P$22,16,FALSE)</f>
        <v>#N/A</v>
      </c>
      <c r="AL190" s="508" t="e">
        <f>(VLOOKUP($O190,Lookup!$AB$4:$AC$13,2,FALSE)/Lookup!$AB$2)*VLOOKUP($C190,Model!$A$2:$E$22,5,FALSE)*VLOOKUP($C190,Model!$A$2:$Q$22,17,FALSE)</f>
        <v>#N/A</v>
      </c>
      <c r="AM190" s="508" t="e">
        <f>(VLOOKUP($P190,Lookup!$T$4:$U$8,2,FALSE)/Lookup!$T$2)*VLOOKUP($C190,Model!$A$2:$E$22,5,FALSE)*VLOOKUP($C190,Model!$A$2:$R$22,18,FALSE)</f>
        <v>#N/A</v>
      </c>
      <c r="AN190" s="508" t="e">
        <f>(VLOOKUP($Q190,Lookup!$AD$4:$AE$13,2,FALSE)/Lookup!$AD$2)*VLOOKUP($C190,Model!$A$2:$E$22,5,FALSE)*VLOOKUP($C190,Model!$A$2:$S$22,19,FALSE)</f>
        <v>#N/A</v>
      </c>
      <c r="AO190" s="508" t="e">
        <f>(VLOOKUP($R190,Lookup!$AF$4:$AG$8,2,FALSE)/Lookup!$AF$2)*VLOOKUP($C190,Model!$A$2:$E$22,5,FALSE)*VLOOKUP($C190,Model!$A$2:$T$22,20,FALSE)</f>
        <v>#N/A</v>
      </c>
      <c r="AP190" s="508" t="e">
        <f>(VLOOKUP($S190,Lookup!$AH$4:$AI$9,2,FALSE)/Lookup!$AH$2)*VLOOKUP($C190,Model!$A$2:$E$22,5,FALSE)*VLOOKUP($C190,Model!$A$2:$U$22,21,FALSE)</f>
        <v>#N/A</v>
      </c>
      <c r="AQ190" s="508" t="e">
        <f>(VLOOKUP($T190,Lookup!$AJ$4:$AK$12,2,FALSE)/Lookup!$AJ$2)*VLOOKUP($C190,Model!$A$2:$E$22,5,FALSE)*VLOOKUP($C190,Model!$A$2:$V$22,22,FALSE)</f>
        <v>#N/A</v>
      </c>
    </row>
    <row r="191">
      <c r="A191" s="74"/>
      <c r="B191" s="74"/>
      <c r="C191" s="74"/>
      <c r="D191" s="74"/>
      <c r="E191" s="74"/>
      <c r="F191" s="74"/>
      <c r="G191" s="74"/>
      <c r="H191" s="74"/>
      <c r="I191" s="75"/>
      <c r="J191" s="74"/>
      <c r="K191" s="74"/>
      <c r="L191" s="74"/>
      <c r="M191" s="74"/>
      <c r="N191" s="74"/>
      <c r="O191" s="77"/>
      <c r="P191" s="74"/>
      <c r="Q191" s="74"/>
      <c r="R191" s="74"/>
      <c r="S191" s="74"/>
      <c r="T191" s="74"/>
      <c r="U191" s="508">
        <f t="shared" si="6"/>
        <v>0</v>
      </c>
      <c r="V191" s="513">
        <f t="shared" si="5"/>
        <v>0</v>
      </c>
      <c r="W191" s="511"/>
      <c r="X191" s="511"/>
      <c r="Y191" s="511"/>
      <c r="Z191" s="507" t="e">
        <f>VLOOKUP($C191,Model!$A$2:$D$22,2,FALSE)</f>
        <v>#N/A</v>
      </c>
      <c r="AA191" s="508" t="e">
        <f>(VLOOKUP($D191,Lookup!$C$4:$D$36,2,FALSE)/Lookup!$C$2)*VLOOKUP($C191,Model!$A$2:$E$22,5,FALSE)*VLOOKUP($C191,Model!$A$2:$G$22,7,FALSE)</f>
        <v>#N/A</v>
      </c>
      <c r="AB191" s="508" t="e">
        <f>(VLOOKUP($E191,Lookup!$F$4:$G$8,2,FALSE)/Lookup!$F$2)*VLOOKUP($C191,Model!$A$2:$E$22,5,FALSE)*VLOOKUP($C191,Model!$A$2:$H$22,8,FALSE)</f>
        <v>#N/A</v>
      </c>
      <c r="AC191" s="508" t="e">
        <f>(VLOOKUP($F191,Lookup!$H$4:$I$26,2,FALSE)/Lookup!$H$2)*VLOOKUP($C191,Model!$A$2:$E$22,5,FALSE)*VLOOKUP($C191,Model!$A$2:$I$22,9,FALSE)</f>
        <v>#N/A</v>
      </c>
      <c r="AD191" s="508" t="e">
        <f>(VLOOKUP($G191,Lookup!$J$4:$K$34,2,FALSE)/Lookup!$J$2)*VLOOKUP($C191,Model!$A$2:$E$22,5,FALSE)*VLOOKUP($C191,Model!$A$2:$J$22,10,FALSE)</f>
        <v>#N/A</v>
      </c>
      <c r="AE191" s="508" t="e">
        <f>(VLOOKUP($H191,Lookup!$L$4:$M$15,2,FALSE)/Lookup!$L$2)*VLOOKUP($C191,Model!$A$2:$E$22,5,FALSE)*VLOOKUP($C191,Model!$A$2:$K$22,11,FALSE)</f>
        <v>#N/A</v>
      </c>
      <c r="AF191" s="508" t="e">
        <f>_xlfn.SWITCH(VLOOKUP($C191,Model!$A$2:$F$22,6,FALSE),8,(VLOOKUP($I191,Lookup!$N$17:$O$24,2,FALSE)/Lookup!$L$2)*VLOOKUP($C191,Model!$A$2:$E$22,5,FALSE)*VLOOKUP($C191,Model!$A$2:$K$22,11,FALSE),(VLOOKUP($I191,Lookup!$N$4:$O$15,2,FALSE)/Lookup!$L$2)*VLOOKUP($C191,Model!$A$2:$E$22,5,FALSE)*VLOOKUP($C191,Model!$A$2:$K$22,11,FALSE))</f>
        <v>#NAME?</v>
      </c>
      <c r="AG191" s="508" t="e">
        <f>(VLOOKUP($J191,Lookup!$P$4:$Q$15,2,FALSE)/Lookup!$P$2)*VLOOKUP($C191,Model!$A$2:$E$22,5,FALSE)*VLOOKUP($C191,Model!$A$2:$L$22,12,FALSE)</f>
        <v>#N/A</v>
      </c>
      <c r="AH191" s="508" t="e">
        <f>_xlfn.SWITCH(VLOOKUP($C191,Model!$A$2:$F$22,6,FALSE),8,(VLOOKUP($K191,Lookup!$R$15:$S$23,2,FALSE)/Lookup!$R$2)*VLOOKUP($C191,Model!$A$2:$E$22,5,FALSE)*VLOOKUP($C191,Model!$A$2:$M$22,13,FALSE),(VLOOKUP($K191,Lookup!$R$4:$S$12,2,FALSE)/Lookup!$R$2)*VLOOKUP($C191,Model!$A$2:$E$22,5,FALSE)*VLOOKUP($C191,Model!$A$2:$M$22,13,FALSE))</f>
        <v>#NAME?</v>
      </c>
      <c r="AI191" s="508" t="e">
        <f>(VLOOKUP($L191,Lookup!$V$4:$W$12,2,FALSE)/Lookup!$V$2)*VLOOKUP($C191,Model!$A$2:$E$22,5,FALSE)*VLOOKUP($C191,Model!$A$2:$N$22,14,FALSE)</f>
        <v>#N/A</v>
      </c>
      <c r="AJ191" s="508" t="e">
        <f>(VLOOKUP($M191,Lookup!$X$4:$Y$10,2,FALSE)/Lookup!$X$2)*VLOOKUP($C191,Model!$A$2:$E$22,5,FALSE)*VLOOKUP($C191,Model!$A$2:$O$22,15,FALSE)</f>
        <v>#N/A</v>
      </c>
      <c r="AK191" s="508" t="e">
        <f>(VLOOKUP($N191,Lookup!$Z$4:$AA$13,2,FALSE)/Lookup!$Z$2)*VLOOKUP($C191,Model!$A$2:$E$22,5,FALSE)*VLOOKUP($C191,Model!$A$2:$P$22,16,FALSE)</f>
        <v>#N/A</v>
      </c>
      <c r="AL191" s="508" t="e">
        <f>(VLOOKUP($O191,Lookup!$AB$4:$AC$13,2,FALSE)/Lookup!$AB$2)*VLOOKUP($C191,Model!$A$2:$E$22,5,FALSE)*VLOOKUP($C191,Model!$A$2:$Q$22,17,FALSE)</f>
        <v>#N/A</v>
      </c>
      <c r="AM191" s="508" t="e">
        <f>(VLOOKUP($P191,Lookup!$T$4:$U$8,2,FALSE)/Lookup!$T$2)*VLOOKUP($C191,Model!$A$2:$E$22,5,FALSE)*VLOOKUP($C191,Model!$A$2:$R$22,18,FALSE)</f>
        <v>#N/A</v>
      </c>
      <c r="AN191" s="508" t="e">
        <f>(VLOOKUP($Q191,Lookup!$AD$4:$AE$13,2,FALSE)/Lookup!$AD$2)*VLOOKUP($C191,Model!$A$2:$E$22,5,FALSE)*VLOOKUP($C191,Model!$A$2:$S$22,19,FALSE)</f>
        <v>#N/A</v>
      </c>
      <c r="AO191" s="508" t="e">
        <f>(VLOOKUP($R191,Lookup!$AF$4:$AG$8,2,FALSE)/Lookup!$AF$2)*VLOOKUP($C191,Model!$A$2:$E$22,5,FALSE)*VLOOKUP($C191,Model!$A$2:$T$22,20,FALSE)</f>
        <v>#N/A</v>
      </c>
      <c r="AP191" s="508" t="e">
        <f>(VLOOKUP($S191,Lookup!$AH$4:$AI$9,2,FALSE)/Lookup!$AH$2)*VLOOKUP($C191,Model!$A$2:$E$22,5,FALSE)*VLOOKUP($C191,Model!$A$2:$U$22,21,FALSE)</f>
        <v>#N/A</v>
      </c>
      <c r="AQ191" s="508" t="e">
        <f>(VLOOKUP($T191,Lookup!$AJ$4:$AK$12,2,FALSE)/Lookup!$AJ$2)*VLOOKUP($C191,Model!$A$2:$E$22,5,FALSE)*VLOOKUP($C191,Model!$A$2:$V$22,22,FALSE)</f>
        <v>#N/A</v>
      </c>
    </row>
    <row r="192">
      <c r="A192" s="74"/>
      <c r="B192" s="74"/>
      <c r="C192" s="74"/>
      <c r="D192" s="74"/>
      <c r="E192" s="74"/>
      <c r="F192" s="74"/>
      <c r="G192" s="74"/>
      <c r="H192" s="74"/>
      <c r="I192" s="75"/>
      <c r="J192" s="74"/>
      <c r="K192" s="74"/>
      <c r="L192" s="74"/>
      <c r="M192" s="74"/>
      <c r="N192" s="74"/>
      <c r="O192" s="77"/>
      <c r="P192" s="74"/>
      <c r="Q192" s="74"/>
      <c r="R192" s="74"/>
      <c r="S192" s="74"/>
      <c r="T192" s="74"/>
      <c r="U192" s="508">
        <f t="shared" si="6"/>
        <v>0</v>
      </c>
      <c r="V192" s="513">
        <f t="shared" si="5"/>
        <v>0</v>
      </c>
      <c r="W192" s="511"/>
      <c r="X192" s="511"/>
      <c r="Y192" s="511"/>
      <c r="Z192" s="507" t="e">
        <f>VLOOKUP($C192,Model!$A$2:$D$22,2,FALSE)</f>
        <v>#N/A</v>
      </c>
      <c r="AA192" s="508" t="e">
        <f>(VLOOKUP($D192,Lookup!$C$4:$D$36,2,FALSE)/Lookup!$C$2)*VLOOKUP($C192,Model!$A$2:$E$22,5,FALSE)*VLOOKUP($C192,Model!$A$2:$G$22,7,FALSE)</f>
        <v>#N/A</v>
      </c>
      <c r="AB192" s="508" t="e">
        <f>(VLOOKUP($E192,Lookup!$F$4:$G$8,2,FALSE)/Lookup!$F$2)*VLOOKUP($C192,Model!$A$2:$E$22,5,FALSE)*VLOOKUP($C192,Model!$A$2:$H$22,8,FALSE)</f>
        <v>#N/A</v>
      </c>
      <c r="AC192" s="508" t="e">
        <f>(VLOOKUP($F192,Lookup!$H$4:$I$26,2,FALSE)/Lookup!$H$2)*VLOOKUP($C192,Model!$A$2:$E$22,5,FALSE)*VLOOKUP($C192,Model!$A$2:$I$22,9,FALSE)</f>
        <v>#N/A</v>
      </c>
      <c r="AD192" s="508" t="e">
        <f>(VLOOKUP($G192,Lookup!$J$4:$K$34,2,FALSE)/Lookup!$J$2)*VLOOKUP($C192,Model!$A$2:$E$22,5,FALSE)*VLOOKUP($C192,Model!$A$2:$J$22,10,FALSE)</f>
        <v>#N/A</v>
      </c>
      <c r="AE192" s="508" t="e">
        <f>(VLOOKUP($H192,Lookup!$L$4:$M$15,2,FALSE)/Lookup!$L$2)*VLOOKUP($C192,Model!$A$2:$E$22,5,FALSE)*VLOOKUP($C192,Model!$A$2:$K$22,11,FALSE)</f>
        <v>#N/A</v>
      </c>
      <c r="AF192" s="508" t="e">
        <f>_xlfn.SWITCH(VLOOKUP($C192,Model!$A$2:$F$22,6,FALSE),8,(VLOOKUP($I192,Lookup!$N$17:$O$24,2,FALSE)/Lookup!$L$2)*VLOOKUP($C192,Model!$A$2:$E$22,5,FALSE)*VLOOKUP($C192,Model!$A$2:$K$22,11,FALSE),(VLOOKUP($I192,Lookup!$N$4:$O$15,2,FALSE)/Lookup!$L$2)*VLOOKUP($C192,Model!$A$2:$E$22,5,FALSE)*VLOOKUP($C192,Model!$A$2:$K$22,11,FALSE))</f>
        <v>#NAME?</v>
      </c>
      <c r="AG192" s="508" t="e">
        <f>(VLOOKUP($J192,Lookup!$P$4:$Q$15,2,FALSE)/Lookup!$P$2)*VLOOKUP($C192,Model!$A$2:$E$22,5,FALSE)*VLOOKUP($C192,Model!$A$2:$L$22,12,FALSE)</f>
        <v>#N/A</v>
      </c>
      <c r="AH192" s="508" t="e">
        <f>_xlfn.SWITCH(VLOOKUP($C192,Model!$A$2:$F$22,6,FALSE),8,(VLOOKUP($K192,Lookup!$R$15:$S$23,2,FALSE)/Lookup!$R$2)*VLOOKUP($C192,Model!$A$2:$E$22,5,FALSE)*VLOOKUP($C192,Model!$A$2:$M$22,13,FALSE),(VLOOKUP($K192,Lookup!$R$4:$S$12,2,FALSE)/Lookup!$R$2)*VLOOKUP($C192,Model!$A$2:$E$22,5,FALSE)*VLOOKUP($C192,Model!$A$2:$M$22,13,FALSE))</f>
        <v>#NAME?</v>
      </c>
      <c r="AI192" s="508" t="e">
        <f>(VLOOKUP($L192,Lookup!$V$4:$W$12,2,FALSE)/Lookup!$V$2)*VLOOKUP($C192,Model!$A$2:$E$22,5,FALSE)*VLOOKUP($C192,Model!$A$2:$N$22,14,FALSE)</f>
        <v>#N/A</v>
      </c>
      <c r="AJ192" s="508" t="e">
        <f>(VLOOKUP($M192,Lookup!$X$4:$Y$10,2,FALSE)/Lookup!$X$2)*VLOOKUP($C192,Model!$A$2:$E$22,5,FALSE)*VLOOKUP($C192,Model!$A$2:$O$22,15,FALSE)</f>
        <v>#N/A</v>
      </c>
      <c r="AK192" s="508" t="e">
        <f>(VLOOKUP($N192,Lookup!$Z$4:$AA$13,2,FALSE)/Lookup!$Z$2)*VLOOKUP($C192,Model!$A$2:$E$22,5,FALSE)*VLOOKUP($C192,Model!$A$2:$P$22,16,FALSE)</f>
        <v>#N/A</v>
      </c>
      <c r="AL192" s="508" t="e">
        <f>(VLOOKUP($O192,Lookup!$AB$4:$AC$13,2,FALSE)/Lookup!$AB$2)*VLOOKUP($C192,Model!$A$2:$E$22,5,FALSE)*VLOOKUP($C192,Model!$A$2:$Q$22,17,FALSE)</f>
        <v>#N/A</v>
      </c>
      <c r="AM192" s="508" t="e">
        <f>(VLOOKUP($P192,Lookup!$T$4:$U$8,2,FALSE)/Lookup!$T$2)*VLOOKUP($C192,Model!$A$2:$E$22,5,FALSE)*VLOOKUP($C192,Model!$A$2:$R$22,18,FALSE)</f>
        <v>#N/A</v>
      </c>
      <c r="AN192" s="508" t="e">
        <f>(VLOOKUP($Q192,Lookup!$AD$4:$AE$13,2,FALSE)/Lookup!$AD$2)*VLOOKUP($C192,Model!$A$2:$E$22,5,FALSE)*VLOOKUP($C192,Model!$A$2:$S$22,19,FALSE)</f>
        <v>#N/A</v>
      </c>
      <c r="AO192" s="508" t="e">
        <f>(VLOOKUP($R192,Lookup!$AF$4:$AG$8,2,FALSE)/Lookup!$AF$2)*VLOOKUP($C192,Model!$A$2:$E$22,5,FALSE)*VLOOKUP($C192,Model!$A$2:$T$22,20,FALSE)</f>
        <v>#N/A</v>
      </c>
      <c r="AP192" s="508" t="e">
        <f>(VLOOKUP($S192,Lookup!$AH$4:$AI$9,2,FALSE)/Lookup!$AH$2)*VLOOKUP($C192,Model!$A$2:$E$22,5,FALSE)*VLOOKUP($C192,Model!$A$2:$U$22,21,FALSE)</f>
        <v>#N/A</v>
      </c>
      <c r="AQ192" s="508" t="e">
        <f>(VLOOKUP($T192,Lookup!$AJ$4:$AK$12,2,FALSE)/Lookup!$AJ$2)*VLOOKUP($C192,Model!$A$2:$E$22,5,FALSE)*VLOOKUP($C192,Model!$A$2:$V$22,22,FALSE)</f>
        <v>#N/A</v>
      </c>
    </row>
    <row r="193">
      <c r="A193" s="74"/>
      <c r="B193" s="74"/>
      <c r="C193" s="74"/>
      <c r="D193" s="74"/>
      <c r="E193" s="74"/>
      <c r="F193" s="74"/>
      <c r="G193" s="74"/>
      <c r="H193" s="74"/>
      <c r="I193" s="75"/>
      <c r="J193" s="74"/>
      <c r="K193" s="74"/>
      <c r="L193" s="74"/>
      <c r="M193" s="74"/>
      <c r="N193" s="74"/>
      <c r="O193" s="77"/>
      <c r="P193" s="74"/>
      <c r="Q193" s="74"/>
      <c r="R193" s="74"/>
      <c r="S193" s="74"/>
      <c r="T193" s="74"/>
      <c r="U193" s="508">
        <f t="shared" si="6"/>
        <v>0</v>
      </c>
      <c r="V193" s="513">
        <f t="shared" si="5"/>
        <v>0</v>
      </c>
      <c r="W193" s="511"/>
      <c r="X193" s="511"/>
      <c r="Y193" s="511"/>
      <c r="Z193" s="507" t="e">
        <f>VLOOKUP($C193,Model!$A$2:$D$22,2,FALSE)</f>
        <v>#N/A</v>
      </c>
      <c r="AA193" s="508" t="e">
        <f>(VLOOKUP($D193,Lookup!$C$4:$D$36,2,FALSE)/Lookup!$C$2)*VLOOKUP($C193,Model!$A$2:$E$22,5,FALSE)*VLOOKUP($C193,Model!$A$2:$G$22,7,FALSE)</f>
        <v>#N/A</v>
      </c>
      <c r="AB193" s="508" t="e">
        <f>(VLOOKUP($E193,Lookup!$F$4:$G$8,2,FALSE)/Lookup!$F$2)*VLOOKUP($C193,Model!$A$2:$E$22,5,FALSE)*VLOOKUP($C193,Model!$A$2:$H$22,8,FALSE)</f>
        <v>#N/A</v>
      </c>
      <c r="AC193" s="508" t="e">
        <f>(VLOOKUP($F193,Lookup!$H$4:$I$26,2,FALSE)/Lookup!$H$2)*VLOOKUP($C193,Model!$A$2:$E$22,5,FALSE)*VLOOKUP($C193,Model!$A$2:$I$22,9,FALSE)</f>
        <v>#N/A</v>
      </c>
      <c r="AD193" s="508" t="e">
        <f>(VLOOKUP($G193,Lookup!$J$4:$K$34,2,FALSE)/Lookup!$J$2)*VLOOKUP($C193,Model!$A$2:$E$22,5,FALSE)*VLOOKUP($C193,Model!$A$2:$J$22,10,FALSE)</f>
        <v>#N/A</v>
      </c>
      <c r="AE193" s="508" t="e">
        <f>(VLOOKUP($H193,Lookup!$L$4:$M$15,2,FALSE)/Lookup!$L$2)*VLOOKUP($C193,Model!$A$2:$E$22,5,FALSE)*VLOOKUP($C193,Model!$A$2:$K$22,11,FALSE)</f>
        <v>#N/A</v>
      </c>
      <c r="AF193" s="508" t="e">
        <f>_xlfn.SWITCH(VLOOKUP($C193,Model!$A$2:$F$22,6,FALSE),8,(VLOOKUP($I193,Lookup!$N$17:$O$24,2,FALSE)/Lookup!$L$2)*VLOOKUP($C193,Model!$A$2:$E$22,5,FALSE)*VLOOKUP($C193,Model!$A$2:$K$22,11,FALSE),(VLOOKUP($I193,Lookup!$N$4:$O$15,2,FALSE)/Lookup!$L$2)*VLOOKUP($C193,Model!$A$2:$E$22,5,FALSE)*VLOOKUP($C193,Model!$A$2:$K$22,11,FALSE))</f>
        <v>#NAME?</v>
      </c>
      <c r="AG193" s="508" t="e">
        <f>(VLOOKUP($J193,Lookup!$P$4:$Q$15,2,FALSE)/Lookup!$P$2)*VLOOKUP($C193,Model!$A$2:$E$22,5,FALSE)*VLOOKUP($C193,Model!$A$2:$L$22,12,FALSE)</f>
        <v>#N/A</v>
      </c>
      <c r="AH193" s="508" t="e">
        <f>_xlfn.SWITCH(VLOOKUP($C193,Model!$A$2:$F$22,6,FALSE),8,(VLOOKUP($K193,Lookup!$R$15:$S$23,2,FALSE)/Lookup!$R$2)*VLOOKUP($C193,Model!$A$2:$E$22,5,FALSE)*VLOOKUP($C193,Model!$A$2:$M$22,13,FALSE),(VLOOKUP($K193,Lookup!$R$4:$S$12,2,FALSE)/Lookup!$R$2)*VLOOKUP($C193,Model!$A$2:$E$22,5,FALSE)*VLOOKUP($C193,Model!$A$2:$M$22,13,FALSE))</f>
        <v>#NAME?</v>
      </c>
      <c r="AI193" s="508" t="e">
        <f>(VLOOKUP($L193,Lookup!$V$4:$W$12,2,FALSE)/Lookup!$V$2)*VLOOKUP($C193,Model!$A$2:$E$22,5,FALSE)*VLOOKUP($C193,Model!$A$2:$N$22,14,FALSE)</f>
        <v>#N/A</v>
      </c>
      <c r="AJ193" s="508" t="e">
        <f>(VLOOKUP($M193,Lookup!$X$4:$Y$10,2,FALSE)/Lookup!$X$2)*VLOOKUP($C193,Model!$A$2:$E$22,5,FALSE)*VLOOKUP($C193,Model!$A$2:$O$22,15,FALSE)</f>
        <v>#N/A</v>
      </c>
      <c r="AK193" s="508" t="e">
        <f>(VLOOKUP($N193,Lookup!$Z$4:$AA$13,2,FALSE)/Lookup!$Z$2)*VLOOKUP($C193,Model!$A$2:$E$22,5,FALSE)*VLOOKUP($C193,Model!$A$2:$P$22,16,FALSE)</f>
        <v>#N/A</v>
      </c>
      <c r="AL193" s="508" t="e">
        <f>(VLOOKUP($O193,Lookup!$AB$4:$AC$13,2,FALSE)/Lookup!$AB$2)*VLOOKUP($C193,Model!$A$2:$E$22,5,FALSE)*VLOOKUP($C193,Model!$A$2:$Q$22,17,FALSE)</f>
        <v>#N/A</v>
      </c>
      <c r="AM193" s="508" t="e">
        <f>(VLOOKUP($P193,Lookup!$T$4:$U$8,2,FALSE)/Lookup!$T$2)*VLOOKUP($C193,Model!$A$2:$E$22,5,FALSE)*VLOOKUP($C193,Model!$A$2:$R$22,18,FALSE)</f>
        <v>#N/A</v>
      </c>
      <c r="AN193" s="508" t="e">
        <f>(VLOOKUP($Q193,Lookup!$AD$4:$AE$13,2,FALSE)/Lookup!$AD$2)*VLOOKUP($C193,Model!$A$2:$E$22,5,FALSE)*VLOOKUP($C193,Model!$A$2:$S$22,19,FALSE)</f>
        <v>#N/A</v>
      </c>
      <c r="AO193" s="508" t="e">
        <f>(VLOOKUP($R193,Lookup!$AF$4:$AG$8,2,FALSE)/Lookup!$AF$2)*VLOOKUP($C193,Model!$A$2:$E$22,5,FALSE)*VLOOKUP($C193,Model!$A$2:$T$22,20,FALSE)</f>
        <v>#N/A</v>
      </c>
      <c r="AP193" s="508" t="e">
        <f>(VLOOKUP($S193,Lookup!$AH$4:$AI$9,2,FALSE)/Lookup!$AH$2)*VLOOKUP($C193,Model!$A$2:$E$22,5,FALSE)*VLOOKUP($C193,Model!$A$2:$U$22,21,FALSE)</f>
        <v>#N/A</v>
      </c>
      <c r="AQ193" s="508" t="e">
        <f>(VLOOKUP($T193,Lookup!$AJ$4:$AK$12,2,FALSE)/Lookup!$AJ$2)*VLOOKUP($C193,Model!$A$2:$E$22,5,FALSE)*VLOOKUP($C193,Model!$A$2:$V$22,22,FALSE)</f>
        <v>#N/A</v>
      </c>
    </row>
    <row r="194">
      <c r="A194" s="74"/>
      <c r="B194" s="74"/>
      <c r="C194" s="74"/>
      <c r="D194" s="74"/>
      <c r="E194" s="74"/>
      <c r="F194" s="74"/>
      <c r="G194" s="74"/>
      <c r="H194" s="74"/>
      <c r="I194" s="75"/>
      <c r="J194" s="74"/>
      <c r="K194" s="74"/>
      <c r="L194" s="74"/>
      <c r="M194" s="74"/>
      <c r="N194" s="74"/>
      <c r="O194" s="77"/>
      <c r="P194" s="74"/>
      <c r="Q194" s="74"/>
      <c r="R194" s="74"/>
      <c r="S194" s="74"/>
      <c r="T194" s="74"/>
      <c r="U194" s="508">
        <f t="shared" si="6"/>
        <v>0</v>
      </c>
      <c r="V194" s="513">
        <f t="shared" si="5"/>
        <v>0</v>
      </c>
      <c r="W194" s="511"/>
      <c r="X194" s="511"/>
      <c r="Y194" s="511"/>
      <c r="Z194" s="507" t="e">
        <f>VLOOKUP($C194,Model!$A$2:$D$22,2,FALSE)</f>
        <v>#N/A</v>
      </c>
      <c r="AA194" s="508" t="e">
        <f>(VLOOKUP($D194,Lookup!$C$4:$D$36,2,FALSE)/Lookup!$C$2)*VLOOKUP($C194,Model!$A$2:$E$22,5,FALSE)*VLOOKUP($C194,Model!$A$2:$G$22,7,FALSE)</f>
        <v>#N/A</v>
      </c>
      <c r="AB194" s="508" t="e">
        <f>(VLOOKUP($E194,Lookup!$F$4:$G$8,2,FALSE)/Lookup!$F$2)*VLOOKUP($C194,Model!$A$2:$E$22,5,FALSE)*VLOOKUP($C194,Model!$A$2:$H$22,8,FALSE)</f>
        <v>#N/A</v>
      </c>
      <c r="AC194" s="508" t="e">
        <f>(VLOOKUP($F194,Lookup!$H$4:$I$26,2,FALSE)/Lookup!$H$2)*VLOOKUP($C194,Model!$A$2:$E$22,5,FALSE)*VLOOKUP($C194,Model!$A$2:$I$22,9,FALSE)</f>
        <v>#N/A</v>
      </c>
      <c r="AD194" s="508" t="e">
        <f>(VLOOKUP($G194,Lookup!$J$4:$K$34,2,FALSE)/Lookup!$J$2)*VLOOKUP($C194,Model!$A$2:$E$22,5,FALSE)*VLOOKUP($C194,Model!$A$2:$J$22,10,FALSE)</f>
        <v>#N/A</v>
      </c>
      <c r="AE194" s="508" t="e">
        <f>(VLOOKUP($H194,Lookup!$L$4:$M$15,2,FALSE)/Lookup!$L$2)*VLOOKUP($C194,Model!$A$2:$E$22,5,FALSE)*VLOOKUP($C194,Model!$A$2:$K$22,11,FALSE)</f>
        <v>#N/A</v>
      </c>
      <c r="AF194" s="508" t="e">
        <f>_xlfn.SWITCH(VLOOKUP($C194,Model!$A$2:$F$22,6,FALSE),8,(VLOOKUP($I194,Lookup!$N$17:$O$24,2,FALSE)/Lookup!$L$2)*VLOOKUP($C194,Model!$A$2:$E$22,5,FALSE)*VLOOKUP($C194,Model!$A$2:$K$22,11,FALSE),(VLOOKUP($I194,Lookup!$N$4:$O$15,2,FALSE)/Lookup!$L$2)*VLOOKUP($C194,Model!$A$2:$E$22,5,FALSE)*VLOOKUP($C194,Model!$A$2:$K$22,11,FALSE))</f>
        <v>#NAME?</v>
      </c>
      <c r="AG194" s="508" t="e">
        <f>(VLOOKUP($J194,Lookup!$P$4:$Q$15,2,FALSE)/Lookup!$P$2)*VLOOKUP($C194,Model!$A$2:$E$22,5,FALSE)*VLOOKUP($C194,Model!$A$2:$L$22,12,FALSE)</f>
        <v>#N/A</v>
      </c>
      <c r="AH194" s="508" t="e">
        <f>_xlfn.SWITCH(VLOOKUP($C194,Model!$A$2:$F$22,6,FALSE),8,(VLOOKUP($K194,Lookup!$R$15:$S$23,2,FALSE)/Lookup!$R$2)*VLOOKUP($C194,Model!$A$2:$E$22,5,FALSE)*VLOOKUP($C194,Model!$A$2:$M$22,13,FALSE),(VLOOKUP($K194,Lookup!$R$4:$S$12,2,FALSE)/Lookup!$R$2)*VLOOKUP($C194,Model!$A$2:$E$22,5,FALSE)*VLOOKUP($C194,Model!$A$2:$M$22,13,FALSE))</f>
        <v>#NAME?</v>
      </c>
      <c r="AI194" s="508" t="e">
        <f>(VLOOKUP($L194,Lookup!$V$4:$W$12,2,FALSE)/Lookup!$V$2)*VLOOKUP($C194,Model!$A$2:$E$22,5,FALSE)*VLOOKUP($C194,Model!$A$2:$N$22,14,FALSE)</f>
        <v>#N/A</v>
      </c>
      <c r="AJ194" s="508" t="e">
        <f>(VLOOKUP($M194,Lookup!$X$4:$Y$10,2,FALSE)/Lookup!$X$2)*VLOOKUP($C194,Model!$A$2:$E$22,5,FALSE)*VLOOKUP($C194,Model!$A$2:$O$22,15,FALSE)</f>
        <v>#N/A</v>
      </c>
      <c r="AK194" s="508" t="e">
        <f>(VLOOKUP($N194,Lookup!$Z$4:$AA$13,2,FALSE)/Lookup!$Z$2)*VLOOKUP($C194,Model!$A$2:$E$22,5,FALSE)*VLOOKUP($C194,Model!$A$2:$P$22,16,FALSE)</f>
        <v>#N/A</v>
      </c>
      <c r="AL194" s="508" t="e">
        <f>(VLOOKUP($O194,Lookup!$AB$4:$AC$13,2,FALSE)/Lookup!$AB$2)*VLOOKUP($C194,Model!$A$2:$E$22,5,FALSE)*VLOOKUP($C194,Model!$A$2:$Q$22,17,FALSE)</f>
        <v>#N/A</v>
      </c>
      <c r="AM194" s="508" t="e">
        <f>(VLOOKUP($P194,Lookup!$T$4:$U$8,2,FALSE)/Lookup!$T$2)*VLOOKUP($C194,Model!$A$2:$E$22,5,FALSE)*VLOOKUP($C194,Model!$A$2:$R$22,18,FALSE)</f>
        <v>#N/A</v>
      </c>
      <c r="AN194" s="508" t="e">
        <f>(VLOOKUP($Q194,Lookup!$AD$4:$AE$13,2,FALSE)/Lookup!$AD$2)*VLOOKUP($C194,Model!$A$2:$E$22,5,FALSE)*VLOOKUP($C194,Model!$A$2:$S$22,19,FALSE)</f>
        <v>#N/A</v>
      </c>
      <c r="AO194" s="508" t="e">
        <f>(VLOOKUP($R194,Lookup!$AF$4:$AG$8,2,FALSE)/Lookup!$AF$2)*VLOOKUP($C194,Model!$A$2:$E$22,5,FALSE)*VLOOKUP($C194,Model!$A$2:$T$22,20,FALSE)</f>
        <v>#N/A</v>
      </c>
      <c r="AP194" s="508" t="e">
        <f>(VLOOKUP($S194,Lookup!$AH$4:$AI$9,2,FALSE)/Lookup!$AH$2)*VLOOKUP($C194,Model!$A$2:$E$22,5,FALSE)*VLOOKUP($C194,Model!$A$2:$U$22,21,FALSE)</f>
        <v>#N/A</v>
      </c>
      <c r="AQ194" s="508" t="e">
        <f>(VLOOKUP($T194,Lookup!$AJ$4:$AK$12,2,FALSE)/Lookup!$AJ$2)*VLOOKUP($C194,Model!$A$2:$E$22,5,FALSE)*VLOOKUP($C194,Model!$A$2:$V$22,22,FALSE)</f>
        <v>#N/A</v>
      </c>
    </row>
    <row r="195">
      <c r="A195" s="74"/>
      <c r="B195" s="74"/>
      <c r="C195" s="74"/>
      <c r="D195" s="74"/>
      <c r="E195" s="74"/>
      <c r="F195" s="74"/>
      <c r="G195" s="74"/>
      <c r="H195" s="74"/>
      <c r="I195" s="75"/>
      <c r="J195" s="74"/>
      <c r="K195" s="74"/>
      <c r="L195" s="74"/>
      <c r="M195" s="74"/>
      <c r="N195" s="74"/>
      <c r="O195" s="77"/>
      <c r="P195" s="74"/>
      <c r="Q195" s="74"/>
      <c r="R195" s="74"/>
      <c r="S195" s="74"/>
      <c r="T195" s="74"/>
      <c r="U195" s="508">
        <f t="shared" si="6"/>
        <v>0</v>
      </c>
      <c r="V195" s="513">
        <f ref="V195:V200" t="shared" si="7">IFERROR(Z195*U195,0)</f>
        <v>0</v>
      </c>
      <c r="W195" s="511"/>
      <c r="X195" s="511"/>
      <c r="Y195" s="511"/>
      <c r="Z195" s="507" t="e">
        <f>VLOOKUP($C195,Model!$A$2:$D$22,2,FALSE)</f>
        <v>#N/A</v>
      </c>
      <c r="AA195" s="508" t="e">
        <f>(VLOOKUP($D195,Lookup!$C$4:$D$36,2,FALSE)/Lookup!$C$2)*VLOOKUP($C195,Model!$A$2:$E$22,5,FALSE)*VLOOKUP($C195,Model!$A$2:$G$22,7,FALSE)</f>
        <v>#N/A</v>
      </c>
      <c r="AB195" s="508" t="e">
        <f>(VLOOKUP($E195,Lookup!$F$4:$G$8,2,FALSE)/Lookup!$F$2)*VLOOKUP($C195,Model!$A$2:$E$22,5,FALSE)*VLOOKUP($C195,Model!$A$2:$H$22,8,FALSE)</f>
        <v>#N/A</v>
      </c>
      <c r="AC195" s="508" t="e">
        <f>(VLOOKUP($F195,Lookup!$H$4:$I$26,2,FALSE)/Lookup!$H$2)*VLOOKUP($C195,Model!$A$2:$E$22,5,FALSE)*VLOOKUP($C195,Model!$A$2:$I$22,9,FALSE)</f>
        <v>#N/A</v>
      </c>
      <c r="AD195" s="508" t="e">
        <f>(VLOOKUP($G195,Lookup!$J$4:$K$34,2,FALSE)/Lookup!$J$2)*VLOOKUP($C195,Model!$A$2:$E$22,5,FALSE)*VLOOKUP($C195,Model!$A$2:$J$22,10,FALSE)</f>
        <v>#N/A</v>
      </c>
      <c r="AE195" s="508" t="e">
        <f>(VLOOKUP($H195,Lookup!$L$4:$M$15,2,FALSE)/Lookup!$L$2)*VLOOKUP($C195,Model!$A$2:$E$22,5,FALSE)*VLOOKUP($C195,Model!$A$2:$K$22,11,FALSE)</f>
        <v>#N/A</v>
      </c>
      <c r="AF195" s="508" t="e">
        <f>_xlfn.SWITCH(VLOOKUP($C195,Model!$A$2:$F$22,6,FALSE),8,(VLOOKUP($I195,Lookup!$N$17:$O$24,2,FALSE)/Lookup!$L$2)*VLOOKUP($C195,Model!$A$2:$E$22,5,FALSE)*VLOOKUP($C195,Model!$A$2:$K$22,11,FALSE),(VLOOKUP($I195,Lookup!$N$4:$O$15,2,FALSE)/Lookup!$L$2)*VLOOKUP($C195,Model!$A$2:$E$22,5,FALSE)*VLOOKUP($C195,Model!$A$2:$K$22,11,FALSE))</f>
        <v>#NAME?</v>
      </c>
      <c r="AG195" s="508" t="e">
        <f>(VLOOKUP($J195,Lookup!$P$4:$Q$15,2,FALSE)/Lookup!$P$2)*VLOOKUP($C195,Model!$A$2:$E$22,5,FALSE)*VLOOKUP($C195,Model!$A$2:$L$22,12,FALSE)</f>
        <v>#N/A</v>
      </c>
      <c r="AH195" s="508" t="e">
        <f>_xlfn.SWITCH(VLOOKUP($C195,Model!$A$2:$F$22,6,FALSE),8,(VLOOKUP($K195,Lookup!$R$15:$S$23,2,FALSE)/Lookup!$R$2)*VLOOKUP($C195,Model!$A$2:$E$22,5,FALSE)*VLOOKUP($C195,Model!$A$2:$M$22,13,FALSE),(VLOOKUP($K195,Lookup!$R$4:$S$12,2,FALSE)/Lookup!$R$2)*VLOOKUP($C195,Model!$A$2:$E$22,5,FALSE)*VLOOKUP($C195,Model!$A$2:$M$22,13,FALSE))</f>
        <v>#NAME?</v>
      </c>
      <c r="AI195" s="508" t="e">
        <f>(VLOOKUP($L195,Lookup!$V$4:$W$12,2,FALSE)/Lookup!$V$2)*VLOOKUP($C195,Model!$A$2:$E$22,5,FALSE)*VLOOKUP($C195,Model!$A$2:$N$22,14,FALSE)</f>
        <v>#N/A</v>
      </c>
      <c r="AJ195" s="508" t="e">
        <f>(VLOOKUP($M195,Lookup!$X$4:$Y$10,2,FALSE)/Lookup!$X$2)*VLOOKUP($C195,Model!$A$2:$E$22,5,FALSE)*VLOOKUP($C195,Model!$A$2:$O$22,15,FALSE)</f>
        <v>#N/A</v>
      </c>
      <c r="AK195" s="508" t="e">
        <f>(VLOOKUP($N195,Lookup!$Z$4:$AA$13,2,FALSE)/Lookup!$Z$2)*VLOOKUP($C195,Model!$A$2:$E$22,5,FALSE)*VLOOKUP($C195,Model!$A$2:$P$22,16,FALSE)</f>
        <v>#N/A</v>
      </c>
      <c r="AL195" s="508" t="e">
        <f>(VLOOKUP($O195,Lookup!$AB$4:$AC$13,2,FALSE)/Lookup!$AB$2)*VLOOKUP($C195,Model!$A$2:$E$22,5,FALSE)*VLOOKUP($C195,Model!$A$2:$Q$22,17,FALSE)</f>
        <v>#N/A</v>
      </c>
      <c r="AM195" s="508" t="e">
        <f>(VLOOKUP($P195,Lookup!$T$4:$U$8,2,FALSE)/Lookup!$T$2)*VLOOKUP($C195,Model!$A$2:$E$22,5,FALSE)*VLOOKUP($C195,Model!$A$2:$R$22,18,FALSE)</f>
        <v>#N/A</v>
      </c>
      <c r="AN195" s="508" t="e">
        <f>(VLOOKUP($Q195,Lookup!$AD$4:$AE$13,2,FALSE)/Lookup!$AD$2)*VLOOKUP($C195,Model!$A$2:$E$22,5,FALSE)*VLOOKUP($C195,Model!$A$2:$S$22,19,FALSE)</f>
        <v>#N/A</v>
      </c>
      <c r="AO195" s="508" t="e">
        <f>(VLOOKUP($R195,Lookup!$AF$4:$AG$8,2,FALSE)/Lookup!$AF$2)*VLOOKUP($C195,Model!$A$2:$E$22,5,FALSE)*VLOOKUP($C195,Model!$A$2:$T$22,20,FALSE)</f>
        <v>#N/A</v>
      </c>
      <c r="AP195" s="508" t="e">
        <f>(VLOOKUP($S195,Lookup!$AH$4:$AI$9,2,FALSE)/Lookup!$AH$2)*VLOOKUP($C195,Model!$A$2:$E$22,5,FALSE)*VLOOKUP($C195,Model!$A$2:$U$22,21,FALSE)</f>
        <v>#N/A</v>
      </c>
      <c r="AQ195" s="508" t="e">
        <f>(VLOOKUP($T195,Lookup!$AJ$4:$AK$12,2,FALSE)/Lookup!$AJ$2)*VLOOKUP($C195,Model!$A$2:$E$22,5,FALSE)*VLOOKUP($C195,Model!$A$2:$V$22,22,FALSE)</f>
        <v>#N/A</v>
      </c>
    </row>
    <row r="196">
      <c r="A196" s="74"/>
      <c r="B196" s="74"/>
      <c r="C196" s="74"/>
      <c r="D196" s="74"/>
      <c r="E196" s="74"/>
      <c r="F196" s="74"/>
      <c r="G196" s="74"/>
      <c r="H196" s="74"/>
      <c r="I196" s="75"/>
      <c r="J196" s="74"/>
      <c r="K196" s="74"/>
      <c r="L196" s="74"/>
      <c r="M196" s="74"/>
      <c r="N196" s="74"/>
      <c r="O196" s="77"/>
      <c r="P196" s="74"/>
      <c r="Q196" s="74"/>
      <c r="R196" s="74"/>
      <c r="S196" s="74"/>
      <c r="T196" s="74"/>
      <c r="U196" s="508">
        <f t="shared" si="6"/>
        <v>0</v>
      </c>
      <c r="V196" s="513">
        <f t="shared" si="7"/>
        <v>0</v>
      </c>
      <c r="W196" s="511"/>
      <c r="X196" s="511"/>
      <c r="Y196" s="511"/>
      <c r="Z196" s="507" t="e">
        <f>VLOOKUP($C196,Model!$A$2:$D$22,2,FALSE)</f>
        <v>#N/A</v>
      </c>
      <c r="AA196" s="508" t="e">
        <f>(VLOOKUP($D196,Lookup!$C$4:$D$36,2,FALSE)/Lookup!$C$2)*VLOOKUP($C196,Model!$A$2:$E$22,5,FALSE)*VLOOKUP($C196,Model!$A$2:$G$22,7,FALSE)</f>
        <v>#N/A</v>
      </c>
      <c r="AB196" s="508" t="e">
        <f>(VLOOKUP($E196,Lookup!$F$4:$G$8,2,FALSE)/Lookup!$F$2)*VLOOKUP($C196,Model!$A$2:$E$22,5,FALSE)*VLOOKUP($C196,Model!$A$2:$H$22,8,FALSE)</f>
        <v>#N/A</v>
      </c>
      <c r="AC196" s="508" t="e">
        <f>(VLOOKUP($F196,Lookup!$H$4:$I$26,2,FALSE)/Lookup!$H$2)*VLOOKUP($C196,Model!$A$2:$E$22,5,FALSE)*VLOOKUP($C196,Model!$A$2:$I$22,9,FALSE)</f>
        <v>#N/A</v>
      </c>
      <c r="AD196" s="508" t="e">
        <f>(VLOOKUP($G196,Lookup!$J$4:$K$34,2,FALSE)/Lookup!$J$2)*VLOOKUP($C196,Model!$A$2:$E$22,5,FALSE)*VLOOKUP($C196,Model!$A$2:$J$22,10,FALSE)</f>
        <v>#N/A</v>
      </c>
      <c r="AE196" s="508" t="e">
        <f>(VLOOKUP($H196,Lookup!$L$4:$M$15,2,FALSE)/Lookup!$L$2)*VLOOKUP($C196,Model!$A$2:$E$22,5,FALSE)*VLOOKUP($C196,Model!$A$2:$K$22,11,FALSE)</f>
        <v>#N/A</v>
      </c>
      <c r="AF196" s="508" t="e">
        <f>_xlfn.SWITCH(VLOOKUP($C196,Model!$A$2:$F$22,6,FALSE),8,(VLOOKUP($I196,Lookup!$N$17:$O$24,2,FALSE)/Lookup!$L$2)*VLOOKUP($C196,Model!$A$2:$E$22,5,FALSE)*VLOOKUP($C196,Model!$A$2:$K$22,11,FALSE),(VLOOKUP($I196,Lookup!$N$4:$O$15,2,FALSE)/Lookup!$L$2)*VLOOKUP($C196,Model!$A$2:$E$22,5,FALSE)*VLOOKUP($C196,Model!$A$2:$K$22,11,FALSE))</f>
        <v>#NAME?</v>
      </c>
      <c r="AG196" s="508" t="e">
        <f>(VLOOKUP($J196,Lookup!$P$4:$Q$15,2,FALSE)/Lookup!$P$2)*VLOOKUP($C196,Model!$A$2:$E$22,5,FALSE)*VLOOKUP($C196,Model!$A$2:$L$22,12,FALSE)</f>
        <v>#N/A</v>
      </c>
      <c r="AH196" s="508" t="e">
        <f>_xlfn.SWITCH(VLOOKUP($C196,Model!$A$2:$F$22,6,FALSE),8,(VLOOKUP($K196,Lookup!$R$15:$S$23,2,FALSE)/Lookup!$R$2)*VLOOKUP($C196,Model!$A$2:$E$22,5,FALSE)*VLOOKUP($C196,Model!$A$2:$M$22,13,FALSE),(VLOOKUP($K196,Lookup!$R$4:$S$12,2,FALSE)/Lookup!$R$2)*VLOOKUP($C196,Model!$A$2:$E$22,5,FALSE)*VLOOKUP($C196,Model!$A$2:$M$22,13,FALSE))</f>
        <v>#NAME?</v>
      </c>
      <c r="AI196" s="508" t="e">
        <f>(VLOOKUP($L196,Lookup!$V$4:$W$12,2,FALSE)/Lookup!$V$2)*VLOOKUP($C196,Model!$A$2:$E$22,5,FALSE)*VLOOKUP($C196,Model!$A$2:$N$22,14,FALSE)</f>
        <v>#N/A</v>
      </c>
      <c r="AJ196" s="508" t="e">
        <f>(VLOOKUP($M196,Lookup!$X$4:$Y$10,2,FALSE)/Lookup!$X$2)*VLOOKUP($C196,Model!$A$2:$E$22,5,FALSE)*VLOOKUP($C196,Model!$A$2:$O$22,15,FALSE)</f>
        <v>#N/A</v>
      </c>
      <c r="AK196" s="508" t="e">
        <f>(VLOOKUP($N196,Lookup!$Z$4:$AA$13,2,FALSE)/Lookup!$Z$2)*VLOOKUP($C196,Model!$A$2:$E$22,5,FALSE)*VLOOKUP($C196,Model!$A$2:$P$22,16,FALSE)</f>
        <v>#N/A</v>
      </c>
      <c r="AL196" s="508" t="e">
        <f>(VLOOKUP($O196,Lookup!$AB$4:$AC$13,2,FALSE)/Lookup!$AB$2)*VLOOKUP($C196,Model!$A$2:$E$22,5,FALSE)*VLOOKUP($C196,Model!$A$2:$Q$22,17,FALSE)</f>
        <v>#N/A</v>
      </c>
      <c r="AM196" s="508" t="e">
        <f>(VLOOKUP($P196,Lookup!$T$4:$U$8,2,FALSE)/Lookup!$T$2)*VLOOKUP($C196,Model!$A$2:$E$22,5,FALSE)*VLOOKUP($C196,Model!$A$2:$R$22,18,FALSE)</f>
        <v>#N/A</v>
      </c>
      <c r="AN196" s="508" t="e">
        <f>(VLOOKUP($Q196,Lookup!$AD$4:$AE$13,2,FALSE)/Lookup!$AD$2)*VLOOKUP($C196,Model!$A$2:$E$22,5,FALSE)*VLOOKUP($C196,Model!$A$2:$S$22,19,FALSE)</f>
        <v>#N/A</v>
      </c>
      <c r="AO196" s="508" t="e">
        <f>(VLOOKUP($R196,Lookup!$AF$4:$AG$8,2,FALSE)/Lookup!$AF$2)*VLOOKUP($C196,Model!$A$2:$E$22,5,FALSE)*VLOOKUP($C196,Model!$A$2:$T$22,20,FALSE)</f>
        <v>#N/A</v>
      </c>
      <c r="AP196" s="508" t="e">
        <f>(VLOOKUP($S196,Lookup!$AH$4:$AI$9,2,FALSE)/Lookup!$AH$2)*VLOOKUP($C196,Model!$A$2:$E$22,5,FALSE)*VLOOKUP($C196,Model!$A$2:$U$22,21,FALSE)</f>
        <v>#N/A</v>
      </c>
      <c r="AQ196" s="508" t="e">
        <f>(VLOOKUP($T196,Lookup!$AJ$4:$AK$12,2,FALSE)/Lookup!$AJ$2)*VLOOKUP($C196,Model!$A$2:$E$22,5,FALSE)*VLOOKUP($C196,Model!$A$2:$V$22,22,FALSE)</f>
        <v>#N/A</v>
      </c>
    </row>
    <row r="197">
      <c r="A197" s="74"/>
      <c r="B197" s="74"/>
      <c r="C197" s="74"/>
      <c r="D197" s="74"/>
      <c r="E197" s="74"/>
      <c r="F197" s="74"/>
      <c r="G197" s="74"/>
      <c r="H197" s="74"/>
      <c r="I197" s="75"/>
      <c r="J197" s="74"/>
      <c r="K197" s="74"/>
      <c r="L197" s="74"/>
      <c r="M197" s="74"/>
      <c r="N197" s="74"/>
      <c r="O197" s="77"/>
      <c r="P197" s="74"/>
      <c r="Q197" s="74"/>
      <c r="R197" s="74"/>
      <c r="S197" s="74"/>
      <c r="T197" s="74"/>
      <c r="U197" s="508">
        <f t="shared" si="6"/>
        <v>0</v>
      </c>
      <c r="V197" s="513">
        <f t="shared" si="7"/>
        <v>0</v>
      </c>
      <c r="W197" s="511"/>
      <c r="X197" s="511"/>
      <c r="Y197" s="511"/>
      <c r="Z197" s="507" t="e">
        <f>VLOOKUP($C197,Model!$A$2:$D$22,2,FALSE)</f>
        <v>#N/A</v>
      </c>
      <c r="AA197" s="508" t="e">
        <f>(VLOOKUP($D197,Lookup!$C$4:$D$36,2,FALSE)/Lookup!$C$2)*VLOOKUP($C197,Model!$A$2:$E$22,5,FALSE)*VLOOKUP($C197,Model!$A$2:$G$22,7,FALSE)</f>
        <v>#N/A</v>
      </c>
      <c r="AB197" s="508" t="e">
        <f>(VLOOKUP($E197,Lookup!$F$4:$G$8,2,FALSE)/Lookup!$F$2)*VLOOKUP($C197,Model!$A$2:$E$22,5,FALSE)*VLOOKUP($C197,Model!$A$2:$H$22,8,FALSE)</f>
        <v>#N/A</v>
      </c>
      <c r="AC197" s="508" t="e">
        <f>(VLOOKUP($F197,Lookup!$H$4:$I$26,2,FALSE)/Lookup!$H$2)*VLOOKUP($C197,Model!$A$2:$E$22,5,FALSE)*VLOOKUP($C197,Model!$A$2:$I$22,9,FALSE)</f>
        <v>#N/A</v>
      </c>
      <c r="AD197" s="508" t="e">
        <f>(VLOOKUP($G197,Lookup!$J$4:$K$34,2,FALSE)/Lookup!$J$2)*VLOOKUP($C197,Model!$A$2:$E$22,5,FALSE)*VLOOKUP($C197,Model!$A$2:$J$22,10,FALSE)</f>
        <v>#N/A</v>
      </c>
      <c r="AE197" s="508" t="e">
        <f>(VLOOKUP($H197,Lookup!$L$4:$M$15,2,FALSE)/Lookup!$L$2)*VLOOKUP($C197,Model!$A$2:$E$22,5,FALSE)*VLOOKUP($C197,Model!$A$2:$K$22,11,FALSE)</f>
        <v>#N/A</v>
      </c>
      <c r="AF197" s="508" t="e">
        <f>_xlfn.SWITCH(VLOOKUP($C197,Model!$A$2:$F$22,6,FALSE),8,(VLOOKUP($I197,Lookup!$N$17:$O$24,2,FALSE)/Lookup!$L$2)*VLOOKUP($C197,Model!$A$2:$E$22,5,FALSE)*VLOOKUP($C197,Model!$A$2:$K$22,11,FALSE),(VLOOKUP($I197,Lookup!$N$4:$O$15,2,FALSE)/Lookup!$L$2)*VLOOKUP($C197,Model!$A$2:$E$22,5,FALSE)*VLOOKUP($C197,Model!$A$2:$K$22,11,FALSE))</f>
        <v>#NAME?</v>
      </c>
      <c r="AG197" s="508" t="e">
        <f>(VLOOKUP($J197,Lookup!$P$4:$Q$15,2,FALSE)/Lookup!$P$2)*VLOOKUP($C197,Model!$A$2:$E$22,5,FALSE)*VLOOKUP($C197,Model!$A$2:$L$22,12,FALSE)</f>
        <v>#N/A</v>
      </c>
      <c r="AH197" s="508" t="e">
        <f>_xlfn.SWITCH(VLOOKUP($C197,Model!$A$2:$F$22,6,FALSE),8,(VLOOKUP($K197,Lookup!$R$15:$S$23,2,FALSE)/Lookup!$R$2)*VLOOKUP($C197,Model!$A$2:$E$22,5,FALSE)*VLOOKUP($C197,Model!$A$2:$M$22,13,FALSE),(VLOOKUP($K197,Lookup!$R$4:$S$12,2,FALSE)/Lookup!$R$2)*VLOOKUP($C197,Model!$A$2:$E$22,5,FALSE)*VLOOKUP($C197,Model!$A$2:$M$22,13,FALSE))</f>
        <v>#NAME?</v>
      </c>
      <c r="AI197" s="508" t="e">
        <f>(VLOOKUP($L197,Lookup!$V$4:$W$12,2,FALSE)/Lookup!$V$2)*VLOOKUP($C197,Model!$A$2:$E$22,5,FALSE)*VLOOKUP($C197,Model!$A$2:$N$22,14,FALSE)</f>
        <v>#N/A</v>
      </c>
      <c r="AJ197" s="508" t="e">
        <f>(VLOOKUP($M197,Lookup!$X$4:$Y$10,2,FALSE)/Lookup!$X$2)*VLOOKUP($C197,Model!$A$2:$E$22,5,FALSE)*VLOOKUP($C197,Model!$A$2:$O$22,15,FALSE)</f>
        <v>#N/A</v>
      </c>
      <c r="AK197" s="508" t="e">
        <f>(VLOOKUP($N197,Lookup!$Z$4:$AA$13,2,FALSE)/Lookup!$Z$2)*VLOOKUP($C197,Model!$A$2:$E$22,5,FALSE)*VLOOKUP($C197,Model!$A$2:$P$22,16,FALSE)</f>
        <v>#N/A</v>
      </c>
      <c r="AL197" s="508" t="e">
        <f>(VLOOKUP($O197,Lookup!$AB$4:$AC$13,2,FALSE)/Lookup!$AB$2)*VLOOKUP($C197,Model!$A$2:$E$22,5,FALSE)*VLOOKUP($C197,Model!$A$2:$Q$22,17,FALSE)</f>
        <v>#N/A</v>
      </c>
      <c r="AM197" s="508" t="e">
        <f>(VLOOKUP($P197,Lookup!$T$4:$U$8,2,FALSE)/Lookup!$T$2)*VLOOKUP($C197,Model!$A$2:$E$22,5,FALSE)*VLOOKUP($C197,Model!$A$2:$R$22,18,FALSE)</f>
        <v>#N/A</v>
      </c>
      <c r="AN197" s="508" t="e">
        <f>(VLOOKUP($Q197,Lookup!$AD$4:$AE$13,2,FALSE)/Lookup!$AD$2)*VLOOKUP($C197,Model!$A$2:$E$22,5,FALSE)*VLOOKUP($C197,Model!$A$2:$S$22,19,FALSE)</f>
        <v>#N/A</v>
      </c>
      <c r="AO197" s="508" t="e">
        <f>(VLOOKUP($R197,Lookup!$AF$4:$AG$8,2,FALSE)/Lookup!$AF$2)*VLOOKUP($C197,Model!$A$2:$E$22,5,FALSE)*VLOOKUP($C197,Model!$A$2:$T$22,20,FALSE)</f>
        <v>#N/A</v>
      </c>
      <c r="AP197" s="508" t="e">
        <f>(VLOOKUP($S197,Lookup!$AH$4:$AI$9,2,FALSE)/Lookup!$AH$2)*VLOOKUP($C197,Model!$A$2:$E$22,5,FALSE)*VLOOKUP($C197,Model!$A$2:$U$22,21,FALSE)</f>
        <v>#N/A</v>
      </c>
      <c r="AQ197" s="508" t="e">
        <f>(VLOOKUP($T197,Lookup!$AJ$4:$AK$12,2,FALSE)/Lookup!$AJ$2)*VLOOKUP($C197,Model!$A$2:$E$22,5,FALSE)*VLOOKUP($C197,Model!$A$2:$V$22,22,FALSE)</f>
        <v>#N/A</v>
      </c>
    </row>
    <row r="198">
      <c r="A198" s="74"/>
      <c r="B198" s="74"/>
      <c r="C198" s="74"/>
      <c r="D198" s="74"/>
      <c r="E198" s="74"/>
      <c r="F198" s="74"/>
      <c r="G198" s="74"/>
      <c r="H198" s="74"/>
      <c r="I198" s="75"/>
      <c r="J198" s="74"/>
      <c r="K198" s="74"/>
      <c r="L198" s="74"/>
      <c r="M198" s="74"/>
      <c r="N198" s="74"/>
      <c r="O198" s="77"/>
      <c r="P198" s="74"/>
      <c r="Q198" s="74"/>
      <c r="R198" s="74"/>
      <c r="S198" s="74"/>
      <c r="T198" s="74"/>
      <c r="U198" s="508">
        <f t="shared" si="6"/>
        <v>0</v>
      </c>
      <c r="V198" s="513">
        <f t="shared" si="7"/>
        <v>0</v>
      </c>
      <c r="W198" s="511"/>
      <c r="X198" s="511"/>
      <c r="Y198" s="511"/>
      <c r="Z198" s="507" t="e">
        <f>VLOOKUP($C198,Model!$A$2:$D$22,2,FALSE)</f>
        <v>#N/A</v>
      </c>
      <c r="AA198" s="508" t="e">
        <f>(VLOOKUP($D198,Lookup!$C$4:$D$36,2,FALSE)/Lookup!$C$2)*VLOOKUP($C198,Model!$A$2:$E$22,5,FALSE)*VLOOKUP($C198,Model!$A$2:$G$22,7,FALSE)</f>
        <v>#N/A</v>
      </c>
      <c r="AB198" s="508" t="e">
        <f>(VLOOKUP($E198,Lookup!$F$4:$G$8,2,FALSE)/Lookup!$F$2)*VLOOKUP($C198,Model!$A$2:$E$22,5,FALSE)*VLOOKUP($C198,Model!$A$2:$H$22,8,FALSE)</f>
        <v>#N/A</v>
      </c>
      <c r="AC198" s="508" t="e">
        <f>(VLOOKUP($F198,Lookup!$H$4:$I$26,2,FALSE)/Lookup!$H$2)*VLOOKUP($C198,Model!$A$2:$E$22,5,FALSE)*VLOOKUP($C198,Model!$A$2:$I$22,9,FALSE)</f>
        <v>#N/A</v>
      </c>
      <c r="AD198" s="508" t="e">
        <f>(VLOOKUP($G198,Lookup!$J$4:$K$34,2,FALSE)/Lookup!$J$2)*VLOOKUP($C198,Model!$A$2:$E$22,5,FALSE)*VLOOKUP($C198,Model!$A$2:$J$22,10,FALSE)</f>
        <v>#N/A</v>
      </c>
      <c r="AE198" s="508" t="e">
        <f>(VLOOKUP($H198,Lookup!$L$4:$M$15,2,FALSE)/Lookup!$L$2)*VLOOKUP($C198,Model!$A$2:$E$22,5,FALSE)*VLOOKUP($C198,Model!$A$2:$K$22,11,FALSE)</f>
        <v>#N/A</v>
      </c>
      <c r="AF198" s="508" t="e">
        <f>_xlfn.SWITCH(VLOOKUP($C198,Model!$A$2:$F$22,6,FALSE),8,(VLOOKUP($I198,Lookup!$N$17:$O$24,2,FALSE)/Lookup!$L$2)*VLOOKUP($C198,Model!$A$2:$E$22,5,FALSE)*VLOOKUP($C198,Model!$A$2:$K$22,11,FALSE),(VLOOKUP($I198,Lookup!$N$4:$O$15,2,FALSE)/Lookup!$L$2)*VLOOKUP($C198,Model!$A$2:$E$22,5,FALSE)*VLOOKUP($C198,Model!$A$2:$K$22,11,FALSE))</f>
        <v>#NAME?</v>
      </c>
      <c r="AG198" s="508" t="e">
        <f>(VLOOKUP($J198,Lookup!$P$4:$Q$15,2,FALSE)/Lookup!$P$2)*VLOOKUP($C198,Model!$A$2:$E$22,5,FALSE)*VLOOKUP($C198,Model!$A$2:$L$22,12,FALSE)</f>
        <v>#N/A</v>
      </c>
      <c r="AH198" s="508" t="e">
        <f>_xlfn.SWITCH(VLOOKUP($C198,Model!$A$2:$F$22,6,FALSE),8,(VLOOKUP($K198,Lookup!$R$15:$S$23,2,FALSE)/Lookup!$R$2)*VLOOKUP($C198,Model!$A$2:$E$22,5,FALSE)*VLOOKUP($C198,Model!$A$2:$M$22,13,FALSE),(VLOOKUP($K198,Lookup!$R$4:$S$12,2,FALSE)/Lookup!$R$2)*VLOOKUP($C198,Model!$A$2:$E$22,5,FALSE)*VLOOKUP($C198,Model!$A$2:$M$22,13,FALSE))</f>
        <v>#NAME?</v>
      </c>
      <c r="AI198" s="508" t="e">
        <f>(VLOOKUP($L198,Lookup!$V$4:$W$12,2,FALSE)/Lookup!$V$2)*VLOOKUP($C198,Model!$A$2:$E$22,5,FALSE)*VLOOKUP($C198,Model!$A$2:$N$22,14,FALSE)</f>
        <v>#N/A</v>
      </c>
      <c r="AJ198" s="508" t="e">
        <f>(VLOOKUP($M198,Lookup!$X$4:$Y$10,2,FALSE)/Lookup!$X$2)*VLOOKUP($C198,Model!$A$2:$E$22,5,FALSE)*VLOOKUP($C198,Model!$A$2:$O$22,15,FALSE)</f>
        <v>#N/A</v>
      </c>
      <c r="AK198" s="508" t="e">
        <f>(VLOOKUP($N198,Lookup!$Z$4:$AA$13,2,FALSE)/Lookup!$Z$2)*VLOOKUP($C198,Model!$A$2:$E$22,5,FALSE)*VLOOKUP($C198,Model!$A$2:$P$22,16,FALSE)</f>
        <v>#N/A</v>
      </c>
      <c r="AL198" s="508" t="e">
        <f>(VLOOKUP($O198,Lookup!$AB$4:$AC$13,2,FALSE)/Lookup!$AB$2)*VLOOKUP($C198,Model!$A$2:$E$22,5,FALSE)*VLOOKUP($C198,Model!$A$2:$Q$22,17,FALSE)</f>
        <v>#N/A</v>
      </c>
      <c r="AM198" s="508" t="e">
        <f>(VLOOKUP($P198,Lookup!$T$4:$U$8,2,FALSE)/Lookup!$T$2)*VLOOKUP($C198,Model!$A$2:$E$22,5,FALSE)*VLOOKUP($C198,Model!$A$2:$R$22,18,FALSE)</f>
        <v>#N/A</v>
      </c>
      <c r="AN198" s="508" t="e">
        <f>(VLOOKUP($Q198,Lookup!$AD$4:$AE$13,2,FALSE)/Lookup!$AD$2)*VLOOKUP($C198,Model!$A$2:$E$22,5,FALSE)*VLOOKUP($C198,Model!$A$2:$S$22,19,FALSE)</f>
        <v>#N/A</v>
      </c>
      <c r="AO198" s="508" t="e">
        <f>(VLOOKUP($R198,Lookup!$AF$4:$AG$8,2,FALSE)/Lookup!$AF$2)*VLOOKUP($C198,Model!$A$2:$E$22,5,FALSE)*VLOOKUP($C198,Model!$A$2:$T$22,20,FALSE)</f>
        <v>#N/A</v>
      </c>
      <c r="AP198" s="508" t="e">
        <f>(VLOOKUP($S198,Lookup!$AH$4:$AI$9,2,FALSE)/Lookup!$AH$2)*VLOOKUP($C198,Model!$A$2:$E$22,5,FALSE)*VLOOKUP($C198,Model!$A$2:$U$22,21,FALSE)</f>
        <v>#N/A</v>
      </c>
      <c r="AQ198" s="508" t="e">
        <f>(VLOOKUP($T198,Lookup!$AJ$4:$AK$12,2,FALSE)/Lookup!$AJ$2)*VLOOKUP($C198,Model!$A$2:$E$22,5,FALSE)*VLOOKUP($C198,Model!$A$2:$V$22,22,FALSE)</f>
        <v>#N/A</v>
      </c>
    </row>
    <row r="199">
      <c r="A199" s="74"/>
      <c r="B199" s="74"/>
      <c r="C199" s="74"/>
      <c r="D199" s="74"/>
      <c r="E199" s="74"/>
      <c r="F199" s="74"/>
      <c r="G199" s="74"/>
      <c r="H199" s="74"/>
      <c r="I199" s="75"/>
      <c r="J199" s="74"/>
      <c r="K199" s="74"/>
      <c r="L199" s="74"/>
      <c r="M199" s="74"/>
      <c r="N199" s="74"/>
      <c r="O199" s="77"/>
      <c r="P199" s="74"/>
      <c r="Q199" s="74"/>
      <c r="R199" s="74"/>
      <c r="S199" s="74"/>
      <c r="T199" s="74"/>
      <c r="U199" s="508">
        <f t="shared" si="6"/>
        <v>0</v>
      </c>
      <c r="V199" s="513">
        <f t="shared" si="7"/>
        <v>0</v>
      </c>
      <c r="W199" s="511"/>
      <c r="X199" s="511"/>
      <c r="Y199" s="511"/>
      <c r="Z199" s="507" t="e">
        <f>VLOOKUP($C199,Model!$A$2:$D$22,2,FALSE)</f>
        <v>#N/A</v>
      </c>
      <c r="AA199" s="508" t="e">
        <f>(VLOOKUP($D199,Lookup!$C$4:$D$36,2,FALSE)/Lookup!$C$2)*VLOOKUP($C199,Model!$A$2:$E$22,5,FALSE)*VLOOKUP($C199,Model!$A$2:$G$22,7,FALSE)</f>
        <v>#N/A</v>
      </c>
      <c r="AB199" s="508" t="e">
        <f>(VLOOKUP($E199,Lookup!$F$4:$G$8,2,FALSE)/Lookup!$F$2)*VLOOKUP($C199,Model!$A$2:$E$22,5,FALSE)*VLOOKUP($C199,Model!$A$2:$H$22,8,FALSE)</f>
        <v>#N/A</v>
      </c>
      <c r="AC199" s="508" t="e">
        <f>(VLOOKUP($F199,Lookup!$H$4:$I$26,2,FALSE)/Lookup!$H$2)*VLOOKUP($C199,Model!$A$2:$E$22,5,FALSE)*VLOOKUP($C199,Model!$A$2:$I$22,9,FALSE)</f>
        <v>#N/A</v>
      </c>
      <c r="AD199" s="508" t="e">
        <f>(VLOOKUP($G199,Lookup!$J$4:$K$34,2,FALSE)/Lookup!$J$2)*VLOOKUP($C199,Model!$A$2:$E$22,5,FALSE)*VLOOKUP($C199,Model!$A$2:$J$22,10,FALSE)</f>
        <v>#N/A</v>
      </c>
      <c r="AE199" s="508" t="e">
        <f>(VLOOKUP($H199,Lookup!$L$4:$M$15,2,FALSE)/Lookup!$L$2)*VLOOKUP($C199,Model!$A$2:$E$22,5,FALSE)*VLOOKUP($C199,Model!$A$2:$K$22,11,FALSE)</f>
        <v>#N/A</v>
      </c>
      <c r="AF199" s="508" t="e">
        <f>_xlfn.SWITCH(VLOOKUP($C199,Model!$A$2:$F$22,6,FALSE),8,(VLOOKUP($I199,Lookup!$N$17:$O$24,2,FALSE)/Lookup!$L$2)*VLOOKUP($C199,Model!$A$2:$E$22,5,FALSE)*VLOOKUP($C199,Model!$A$2:$K$22,11,FALSE),(VLOOKUP($I199,Lookup!$N$4:$O$15,2,FALSE)/Lookup!$L$2)*VLOOKUP($C199,Model!$A$2:$E$22,5,FALSE)*VLOOKUP($C199,Model!$A$2:$K$22,11,FALSE))</f>
        <v>#NAME?</v>
      </c>
      <c r="AG199" s="508" t="e">
        <f>(VLOOKUP($J199,Lookup!$P$4:$Q$15,2,FALSE)/Lookup!$P$2)*VLOOKUP($C199,Model!$A$2:$E$22,5,FALSE)*VLOOKUP($C199,Model!$A$2:$L$22,12,FALSE)</f>
        <v>#N/A</v>
      </c>
      <c r="AH199" s="508" t="e">
        <f>_xlfn.SWITCH(VLOOKUP($C199,Model!$A$2:$F$22,6,FALSE),8,(VLOOKUP($K199,Lookup!$R$15:$S$23,2,FALSE)/Lookup!$R$2)*VLOOKUP($C199,Model!$A$2:$E$22,5,FALSE)*VLOOKUP($C199,Model!$A$2:$M$22,13,FALSE),(VLOOKUP($K199,Lookup!$R$4:$S$12,2,FALSE)/Lookup!$R$2)*VLOOKUP($C199,Model!$A$2:$E$22,5,FALSE)*VLOOKUP($C199,Model!$A$2:$M$22,13,FALSE))</f>
        <v>#NAME?</v>
      </c>
      <c r="AI199" s="508" t="e">
        <f>(VLOOKUP($L199,Lookup!$V$4:$W$12,2,FALSE)/Lookup!$V$2)*VLOOKUP($C199,Model!$A$2:$E$22,5,FALSE)*VLOOKUP($C199,Model!$A$2:$N$22,14,FALSE)</f>
        <v>#N/A</v>
      </c>
      <c r="AJ199" s="508" t="e">
        <f>(VLOOKUP($M199,Lookup!$X$4:$Y$10,2,FALSE)/Lookup!$X$2)*VLOOKUP($C199,Model!$A$2:$E$22,5,FALSE)*VLOOKUP($C199,Model!$A$2:$O$22,15,FALSE)</f>
        <v>#N/A</v>
      </c>
      <c r="AK199" s="508" t="e">
        <f>(VLOOKUP($N199,Lookup!$Z$4:$AA$13,2,FALSE)/Lookup!$Z$2)*VLOOKUP($C199,Model!$A$2:$E$22,5,FALSE)*VLOOKUP($C199,Model!$A$2:$P$22,16,FALSE)</f>
        <v>#N/A</v>
      </c>
      <c r="AL199" s="508" t="e">
        <f>(VLOOKUP($O199,Lookup!$AB$4:$AC$13,2,FALSE)/Lookup!$AB$2)*VLOOKUP($C199,Model!$A$2:$E$22,5,FALSE)*VLOOKUP($C199,Model!$A$2:$Q$22,17,FALSE)</f>
        <v>#N/A</v>
      </c>
      <c r="AM199" s="508" t="e">
        <f>(VLOOKUP($P199,Lookup!$T$4:$U$8,2,FALSE)/Lookup!$T$2)*VLOOKUP($C199,Model!$A$2:$E$22,5,FALSE)*VLOOKUP($C199,Model!$A$2:$R$22,18,FALSE)</f>
        <v>#N/A</v>
      </c>
      <c r="AN199" s="508" t="e">
        <f>(VLOOKUP($Q199,Lookup!$AD$4:$AE$13,2,FALSE)/Lookup!$AD$2)*VLOOKUP($C199,Model!$A$2:$E$22,5,FALSE)*VLOOKUP($C199,Model!$A$2:$S$22,19,FALSE)</f>
        <v>#N/A</v>
      </c>
      <c r="AO199" s="508" t="e">
        <f>(VLOOKUP($R199,Lookup!$AF$4:$AG$8,2,FALSE)/Lookup!$AF$2)*VLOOKUP($C199,Model!$A$2:$E$22,5,FALSE)*VLOOKUP($C199,Model!$A$2:$T$22,20,FALSE)</f>
        <v>#N/A</v>
      </c>
      <c r="AP199" s="508" t="e">
        <f>(VLOOKUP($S199,Lookup!$AH$4:$AI$9,2,FALSE)/Lookup!$AH$2)*VLOOKUP($C199,Model!$A$2:$E$22,5,FALSE)*VLOOKUP($C199,Model!$A$2:$U$22,21,FALSE)</f>
        <v>#N/A</v>
      </c>
      <c r="AQ199" s="508" t="e">
        <f>(VLOOKUP($T199,Lookup!$AJ$4:$AK$12,2,FALSE)/Lookup!$AJ$2)*VLOOKUP($C199,Model!$A$2:$E$22,5,FALSE)*VLOOKUP($C199,Model!$A$2:$V$22,22,FALSE)</f>
        <v>#N/A</v>
      </c>
    </row>
    <row r="200">
      <c r="A200" s="74"/>
      <c r="B200" s="74"/>
      <c r="C200" s="74"/>
      <c r="D200" s="74"/>
      <c r="E200" s="74"/>
      <c r="F200" s="74"/>
      <c r="G200" s="74"/>
      <c r="H200" s="74"/>
      <c r="I200" s="75"/>
      <c r="J200" s="74"/>
      <c r="K200" s="74"/>
      <c r="L200" s="74"/>
      <c r="M200" s="74"/>
      <c r="N200" s="74"/>
      <c r="O200" s="77"/>
      <c r="P200" s="74"/>
      <c r="Q200" s="74"/>
      <c r="R200" s="74"/>
      <c r="S200" s="74"/>
      <c r="T200" s="74"/>
      <c r="U200" s="508">
        <f t="shared" si="6"/>
        <v>0</v>
      </c>
      <c r="V200" s="513">
        <f t="shared" si="7"/>
        <v>0</v>
      </c>
      <c r="W200" s="511"/>
      <c r="X200" s="511"/>
      <c r="Y200" s="511"/>
      <c r="Z200" s="507" t="e">
        <f>VLOOKUP($C200,Model!$A$2:$D$22,2,FALSE)</f>
        <v>#N/A</v>
      </c>
      <c r="AA200" s="508" t="e">
        <f>(VLOOKUP($D200,Lookup!$C$4:$D$36,2,FALSE)/Lookup!$C$2)*VLOOKUP($C200,Model!$A$2:$E$22,5,FALSE)*VLOOKUP($C200,Model!$A$2:$G$22,7,FALSE)</f>
        <v>#N/A</v>
      </c>
      <c r="AB200" s="508" t="e">
        <f>(VLOOKUP($E200,Lookup!$F$4:$G$8,2,FALSE)/Lookup!$F$2)*VLOOKUP($C200,Model!$A$2:$E$22,5,FALSE)*VLOOKUP($C200,Model!$A$2:$H$22,8,FALSE)</f>
        <v>#N/A</v>
      </c>
      <c r="AC200" s="508" t="e">
        <f>(VLOOKUP($F200,Lookup!$H$4:$I$26,2,FALSE)/Lookup!$H$2)*VLOOKUP($C200,Model!$A$2:$E$22,5,FALSE)*VLOOKUP($C200,Model!$A$2:$I$22,9,FALSE)</f>
        <v>#N/A</v>
      </c>
      <c r="AD200" s="508" t="e">
        <f>(VLOOKUP($G200,Lookup!$J$4:$K$34,2,FALSE)/Lookup!$J$2)*VLOOKUP($C200,Model!$A$2:$E$22,5,FALSE)*VLOOKUP($C200,Model!$A$2:$J$22,10,FALSE)</f>
        <v>#N/A</v>
      </c>
      <c r="AE200" s="508" t="e">
        <f>(VLOOKUP($H200,Lookup!$L$4:$M$15,2,FALSE)/Lookup!$L$2)*VLOOKUP($C200,Model!$A$2:$E$22,5,FALSE)*VLOOKUP($C200,Model!$A$2:$K$22,11,FALSE)</f>
        <v>#N/A</v>
      </c>
      <c r="AF200" s="508" t="e">
        <f>_xlfn.SWITCH(VLOOKUP($C200,Model!$A$2:$F$22,6,FALSE),8,(VLOOKUP($I200,Lookup!$N$17:$O$24,2,FALSE)/Lookup!$L$2)*VLOOKUP($C200,Model!$A$2:$E$22,5,FALSE)*VLOOKUP($C200,Model!$A$2:$K$22,11,FALSE),(VLOOKUP($I200,Lookup!$N$4:$O$15,2,FALSE)/Lookup!$L$2)*VLOOKUP($C200,Model!$A$2:$E$22,5,FALSE)*VLOOKUP($C200,Model!$A$2:$K$22,11,FALSE))</f>
        <v>#NAME?</v>
      </c>
      <c r="AG200" s="508" t="e">
        <f>(VLOOKUP($J200,Lookup!$P$4:$Q$15,2,FALSE)/Lookup!$P$2)*VLOOKUP($C200,Model!$A$2:$E$22,5,FALSE)*VLOOKUP($C200,Model!$A$2:$L$22,12,FALSE)</f>
        <v>#N/A</v>
      </c>
      <c r="AH200" s="508" t="e">
        <f>_xlfn.SWITCH(VLOOKUP($C200,Model!$A$2:$F$22,6,FALSE),8,(VLOOKUP($K200,Lookup!$R$15:$S$23,2,FALSE)/Lookup!$R$2)*VLOOKUP($C200,Model!$A$2:$E$22,5,FALSE)*VLOOKUP($C200,Model!$A$2:$M$22,13,FALSE),(VLOOKUP($K200,Lookup!$R$4:$S$12,2,FALSE)/Lookup!$R$2)*VLOOKUP($C200,Model!$A$2:$E$22,5,FALSE)*VLOOKUP($C200,Model!$A$2:$M$22,13,FALSE))</f>
        <v>#NAME?</v>
      </c>
      <c r="AI200" s="508" t="e">
        <f>(VLOOKUP($L200,Lookup!$V$4:$W$12,2,FALSE)/Lookup!$V$2)*VLOOKUP($C200,Model!$A$2:$E$22,5,FALSE)*VLOOKUP($C200,Model!$A$2:$N$22,14,FALSE)</f>
        <v>#N/A</v>
      </c>
      <c r="AJ200" s="508" t="e">
        <f>(VLOOKUP($M200,Lookup!$X$4:$Y$10,2,FALSE)/Lookup!$X$2)*VLOOKUP($C200,Model!$A$2:$E$22,5,FALSE)*VLOOKUP($C200,Model!$A$2:$O$22,15,FALSE)</f>
        <v>#N/A</v>
      </c>
      <c r="AK200" s="508" t="e">
        <f>(VLOOKUP($N200,Lookup!$Z$4:$AA$13,2,FALSE)/Lookup!$Z$2)*VLOOKUP($C200,Model!$A$2:$E$22,5,FALSE)*VLOOKUP($C200,Model!$A$2:$P$22,16,FALSE)</f>
        <v>#N/A</v>
      </c>
      <c r="AL200" s="508" t="e">
        <f>(VLOOKUP($O200,Lookup!$AB$4:$AC$13,2,FALSE)/Lookup!$AB$2)*VLOOKUP($C200,Model!$A$2:$E$22,5,FALSE)*VLOOKUP($C200,Model!$A$2:$Q$22,17,FALSE)</f>
        <v>#N/A</v>
      </c>
      <c r="AM200" s="508" t="e">
        <f>(VLOOKUP($P200,Lookup!$T$4:$U$8,2,FALSE)/Lookup!$T$2)*VLOOKUP($C200,Model!$A$2:$E$22,5,FALSE)*VLOOKUP($C200,Model!$A$2:$R$22,18,FALSE)</f>
        <v>#N/A</v>
      </c>
      <c r="AN200" s="508" t="e">
        <f>(VLOOKUP($Q200,Lookup!$AD$4:$AE$13,2,FALSE)/Lookup!$AD$2)*VLOOKUP($C200,Model!$A$2:$E$22,5,FALSE)*VLOOKUP($C200,Model!$A$2:$S$22,19,FALSE)</f>
        <v>#N/A</v>
      </c>
      <c r="AO200" s="508" t="e">
        <f>(VLOOKUP($R200,Lookup!$AF$4:$AG$8,2,FALSE)/Lookup!$AF$2)*VLOOKUP($C200,Model!$A$2:$E$22,5,FALSE)*VLOOKUP($C200,Model!$A$2:$T$22,20,FALSE)</f>
        <v>#N/A</v>
      </c>
      <c r="AP200" s="508" t="e">
        <f>(VLOOKUP($S200,Lookup!$AH$4:$AI$9,2,FALSE)/Lookup!$AH$2)*VLOOKUP($C200,Model!$A$2:$E$22,5,FALSE)*VLOOKUP($C200,Model!$A$2:$U$22,21,FALSE)</f>
        <v>#N/A</v>
      </c>
      <c r="AQ200" s="508" t="e">
        <f>(VLOOKUP($T200,Lookup!$AJ$4:$AK$12,2,FALSE)/Lookup!$AJ$2)*VLOOKUP($C200,Model!$A$2:$E$22,5,FALSE)*VLOOKUP($C200,Model!$A$2:$V$22,22,FALSE)</f>
        <v>#N/A</v>
      </c>
    </row>
  </sheetData>
  <sheetProtection selectLockedCells="1"/>
  <pageMargins left="0.7" right="0.7" top="0.75" bottom="0.75" header="0.3" footer="0.3"/>
  <pageSetup orientation="portrait" verticalDpi="300"/>
  <headerFooter/>
  <extLst>
    <ext xmlns:x14="http://schemas.microsoft.com/office/spreadsheetml/2009/9/main" uri="{78C0D931-6437-407d-A8EE-F0AAD7539E65}">
      <x14:conditionalFormattings>
        <x14:conditionalFormatting xmlns:xm="http://schemas.microsoft.com/office/excel/2006/main">
          <x14:cfRule type="expression" priority="18" id="{F902B4F7-69C3-40D3-B4E6-85A9E0C0F750}">
            <xm:f>VLOOKUP($C2,Model!$A$2:$G$22,7,FALSE)=0</xm:f>
            <x14:dxf>
              <fill>
                <patternFill>
                  <bgColor theme="0" tint="-0.24994659260841701"/>
                </patternFill>
              </fill>
            </x14:dxf>
          </x14:cfRule>
          <xm:sqref>D2:D200</xm:sqref>
        </x14:conditionalFormatting>
        <x14:conditionalFormatting xmlns:xm="http://schemas.microsoft.com/office/excel/2006/main">
          <x14:cfRule type="expression" priority="16" id="{061BBB7D-8C3C-4DB2-BF42-9B65AB4B453F}">
            <xm:f>VLOOKUP($C2,Model!$A$2:$H$22,8,FALSE)=0</xm:f>
            <x14:dxf>
              <fill>
                <patternFill>
                  <bgColor theme="0" tint="-0.24994659260841701"/>
                </patternFill>
              </fill>
            </x14:dxf>
          </x14:cfRule>
          <xm:sqref>E2:E200</xm:sqref>
        </x14:conditionalFormatting>
        <x14:conditionalFormatting xmlns:xm="http://schemas.microsoft.com/office/excel/2006/main">
          <x14:cfRule type="expression" priority="15" id="{078249E6-130D-4EE3-AAA6-0F6A779C1BF8}">
            <xm:f>VLOOKUP($C2,Model!$A$2:$I$22,9,FALSE)=0</xm:f>
            <x14:dxf>
              <fill>
                <patternFill>
                  <bgColor theme="0" tint="-0.24994659260841701"/>
                </patternFill>
              </fill>
            </x14:dxf>
          </x14:cfRule>
          <xm:sqref>F2:F200</xm:sqref>
        </x14:conditionalFormatting>
        <x14:conditionalFormatting xmlns:xm="http://schemas.microsoft.com/office/excel/2006/main">
          <x14:cfRule type="expression" priority="14" id="{F67ED8AA-DBE3-4C8A-9533-CB3218034F13}">
            <xm:f>VLOOKUP($C2,Model!$A$2:$J$22,10,FALSE)=0</xm:f>
            <x14:dxf>
              <fill>
                <patternFill>
                  <bgColor theme="0" tint="-0.24994659260841701"/>
                </patternFill>
              </fill>
            </x14:dxf>
          </x14:cfRule>
          <xm:sqref>G2:G200</xm:sqref>
        </x14:conditionalFormatting>
        <x14:conditionalFormatting xmlns:xm="http://schemas.microsoft.com/office/excel/2006/main">
          <x14:cfRule type="expression" priority="13" id="{AB1529CF-0BAC-4E83-B99B-C582C125D6D2}">
            <xm:f>VLOOKUP($C2,Model!$A$2:$K$22,11,FALSE)=0</xm:f>
            <x14:dxf>
              <fill>
                <patternFill>
                  <bgColor theme="0" tint="-0.24994659260841701"/>
                </patternFill>
              </fill>
            </x14:dxf>
          </x14:cfRule>
          <xm:sqref>H2:H200</xm:sqref>
        </x14:conditionalFormatting>
        <x14:conditionalFormatting xmlns:xm="http://schemas.microsoft.com/office/excel/2006/main">
          <x14:cfRule type="expression" priority="12" id="{FA423D34-880B-4ADC-B83A-0B86DCD3BF8D}">
            <xm:f>VLOOKUP($C2,Model!$A$2:$K$22,11,FALSE)=0</xm:f>
            <x14:dxf>
              <fill>
                <patternFill>
                  <bgColor theme="0" tint="-0.24994659260841701"/>
                </patternFill>
              </fill>
            </x14:dxf>
          </x14:cfRule>
          <xm:sqref>I2:I200</xm:sqref>
        </x14:conditionalFormatting>
        <x14:conditionalFormatting xmlns:xm="http://schemas.microsoft.com/office/excel/2006/main">
          <x14:cfRule type="expression" priority="11" id="{FC561E8F-050F-4618-A415-875D9A9A6463}">
            <xm:f>VLOOKUP($C2,Model!$A$2:$L$22,12,FALSE)=0</xm:f>
            <x14:dxf>
              <fill>
                <patternFill>
                  <bgColor theme="0" tint="-0.24994659260841701"/>
                </patternFill>
              </fill>
            </x14:dxf>
          </x14:cfRule>
          <xm:sqref>J2:J200</xm:sqref>
        </x14:conditionalFormatting>
        <x14:conditionalFormatting xmlns:xm="http://schemas.microsoft.com/office/excel/2006/main">
          <x14:cfRule type="expression" priority="10" id="{E15F8EB7-C01C-4AA1-AA53-F434509E916D}">
            <xm:f>VLOOKUP($C2,Model!$A$2:$M$22,13,FALSE)=0</xm:f>
            <x14:dxf>
              <fill>
                <patternFill>
                  <bgColor theme="0" tint="-0.24994659260841701"/>
                </patternFill>
              </fill>
            </x14:dxf>
          </x14:cfRule>
          <xm:sqref>K2:K200</xm:sqref>
        </x14:conditionalFormatting>
        <x14:conditionalFormatting xmlns:xm="http://schemas.microsoft.com/office/excel/2006/main">
          <x14:cfRule type="expression" priority="9" id="{C2DFD52D-AB38-4D33-9BA6-97A645CC6A87}">
            <xm:f>VLOOKUP($C2,Model!$A$2:$N$22,14,FALSE)=0</xm:f>
            <x14:dxf>
              <fill>
                <patternFill>
                  <bgColor theme="0" tint="-0.24994659260841701"/>
                </patternFill>
              </fill>
            </x14:dxf>
          </x14:cfRule>
          <xm:sqref>L2:L200</xm:sqref>
        </x14:conditionalFormatting>
        <x14:conditionalFormatting xmlns:xm="http://schemas.microsoft.com/office/excel/2006/main">
          <x14:cfRule type="expression" priority="8" id="{D3068CD1-051E-4E87-9104-41F4E0BB63D8}">
            <xm:f>VLOOKUP($C2,Model!$A$2:$O$22,15,FALSE)=0</xm:f>
            <x14:dxf>
              <fill>
                <patternFill>
                  <bgColor theme="0" tint="-0.24994659260841701"/>
                </patternFill>
              </fill>
            </x14:dxf>
          </x14:cfRule>
          <xm:sqref>M2:M200</xm:sqref>
        </x14:conditionalFormatting>
        <x14:conditionalFormatting xmlns:xm="http://schemas.microsoft.com/office/excel/2006/main">
          <x14:cfRule type="expression" priority="7" id="{B3194316-B6E1-4A13-8EC5-27E64BB357AA}">
            <xm:f>VLOOKUP($C2,Model!$A$2:$P$22,16,FALSE)=0</xm:f>
            <x14:dxf>
              <fill>
                <patternFill>
                  <bgColor theme="0" tint="-0.24994659260841701"/>
                </patternFill>
              </fill>
            </x14:dxf>
          </x14:cfRule>
          <xm:sqref>N2:N200</xm:sqref>
        </x14:conditionalFormatting>
        <x14:conditionalFormatting xmlns:xm="http://schemas.microsoft.com/office/excel/2006/main">
          <x14:cfRule type="expression" priority="6" id="{357B8DDE-7093-43E1-8D33-4EC803EF3F6A}">
            <xm:f>VLOOKUP($C2,Model!$A$2:$Q$22,17,FALSE)=0</xm:f>
            <x14:dxf>
              <fill>
                <patternFill>
                  <bgColor theme="0" tint="-0.24994659260841701"/>
                </patternFill>
              </fill>
            </x14:dxf>
          </x14:cfRule>
          <xm:sqref>O2:O200</xm:sqref>
        </x14:conditionalFormatting>
        <x14:conditionalFormatting xmlns:xm="http://schemas.microsoft.com/office/excel/2006/main">
          <x14:cfRule type="expression" priority="5" id="{87E1D3A6-58B1-4A39-8E1E-22B0B0E3ABF0}">
            <xm:f>VLOOKUP($C2,Model!$A$2:$R$22,18,FALSE)=0</xm:f>
            <x14:dxf>
              <fill>
                <patternFill>
                  <bgColor theme="0" tint="-0.24994659260841701"/>
                </patternFill>
              </fill>
            </x14:dxf>
          </x14:cfRule>
          <xm:sqref>P2:P200</xm:sqref>
        </x14:conditionalFormatting>
        <x14:conditionalFormatting xmlns:xm="http://schemas.microsoft.com/office/excel/2006/main">
          <x14:cfRule type="expression" priority="4" id="{8AE38762-AA40-4455-BB71-2FF1C0E27425}">
            <xm:f>VLOOKUP($C2,Model!$A$2:$S$22,19,FALSE)=0</xm:f>
            <x14:dxf>
              <fill>
                <patternFill>
                  <bgColor theme="0" tint="-0.24994659260841701"/>
                </patternFill>
              </fill>
            </x14:dxf>
          </x14:cfRule>
          <xm:sqref>Q2:Q200</xm:sqref>
        </x14:conditionalFormatting>
        <x14:conditionalFormatting xmlns:xm="http://schemas.microsoft.com/office/excel/2006/main">
          <x14:cfRule type="expression" priority="3" id="{0E9193E8-33DE-47B9-B587-102E3261EB0E}">
            <xm:f>VLOOKUP($C2,Model!$A$2:$T$22,20,FALSE)=0</xm:f>
            <x14:dxf>
              <fill>
                <patternFill>
                  <bgColor theme="0" tint="-0.24994659260841701"/>
                </patternFill>
              </fill>
            </x14:dxf>
          </x14:cfRule>
          <xm:sqref>R2:R200</xm:sqref>
        </x14:conditionalFormatting>
        <x14:conditionalFormatting xmlns:xm="http://schemas.microsoft.com/office/excel/2006/main">
          <x14:cfRule type="expression" priority="2" id="{306022D0-4B92-46EE-BD74-F8B0076E0032}">
            <xm:f>VLOOKUP($C2,Model!$A$2:$U$22,21,FALSE)=0</xm:f>
            <x14:dxf>
              <fill>
                <patternFill>
                  <bgColor theme="0" tint="-0.24994659260841701"/>
                </patternFill>
              </fill>
            </x14:dxf>
          </x14:cfRule>
          <xm:sqref>S2:S200</xm:sqref>
        </x14:conditionalFormatting>
        <x14:conditionalFormatting xmlns:xm="http://schemas.microsoft.com/office/excel/2006/main">
          <x14:cfRule type="expression" priority="1" id="{2E19DD94-FCCD-4AA8-955C-CF1AB0A1A01F}">
            <xm:f>VLOOKUP($C2,Model!$A$2:$V$22,22,FALSE)=0</xm:f>
            <x14:dxf>
              <fill>
                <patternFill>
                  <bgColor theme="0" tint="-0.24994659260841701"/>
                </patternFill>
              </fill>
            </x14:dxf>
          </x14:cfRule>
          <xm:sqref>T2:T200</xm:sqref>
        </x14:conditionalFormatting>
      </x14:conditionalFormattings>
    </ext>
    <ext xmlns:x14="http://schemas.microsoft.com/office/spreadsheetml/2009/9/main" uri="{CCE6A557-97BC-4b89-ADB6-D9C93CAAB3DF}">
      <x14:dataValidations xmlns:xm="http://schemas.microsoft.com/office/excel/2006/main" count="25">
        <x14:dataValidation type="list" allowBlank="1" showInputMessage="1" showErrorMessage="1" xr:uid="{00000000-0002-0000-0500-000000000000}">
          <x14:formula1>
            <xm:f>Model!$A$2:$A$22</xm:f>
          </x14:formula1>
          <xm:sqref>C2:C200</xm:sqref>
        </x14:dataValidation>
        <x14:dataValidation type="list" allowBlank="1" showInputMessage="1" showErrorMessage="1" xr:uid="{00000000-0002-0000-0500-000001000000}">
          <x14:formula1>
            <xm:f>Lookup!$P$4:$P$14</xm:f>
          </x14:formula1>
          <xm:sqref>J10</xm:sqref>
        </x14:dataValidation>
        <x14:dataValidation type="list" allowBlank="1" showInputMessage="1" showErrorMessage="1" xr:uid="{00000000-0002-0000-0500-000002000000}">
          <x14:formula1>
            <xm:f>Lookup!$Z$4:$Z$12</xm:f>
          </x14:formula1>
          <xm:sqref>N10</xm:sqref>
        </x14:dataValidation>
        <x14:dataValidation type="list" allowBlank="1" showInputMessage="1" showErrorMessage="1" xr:uid="{00000000-0002-0000-0500-000003000000}">
          <x14:formula1>
            <xm:f>Lookup!$AB$4:$AB$12</xm:f>
          </x14:formula1>
          <xm:sqref>O10</xm:sqref>
        </x14:dataValidation>
        <x14:dataValidation type="list" allowBlank="1" showInputMessage="1" showErrorMessage="1" xr:uid="{00000000-0002-0000-0500-000004000000}">
          <x14:formula1>
            <xm:f>Lookup!$T$4:$T$7</xm:f>
          </x14:formula1>
          <xm:sqref>P10</xm:sqref>
        </x14:dataValidation>
        <x14:dataValidation type="list" allowBlank="1" showInputMessage="1" showErrorMessage="1" xr:uid="{00000000-0002-0000-0500-000005000000}">
          <x14:formula1>
            <xm:f>Lookup!$AD$4:$AD$12</xm:f>
          </x14:formula1>
          <xm:sqref>Q2:Q200</xm:sqref>
        </x14:dataValidation>
        <x14:dataValidation type="list" allowBlank="1" showInputMessage="1" showErrorMessage="1" xr:uid="{00000000-0002-0000-0500-000006000000}">
          <x14:formula1>
            <xm:f>Lookup!$AH$4:$AH$8</xm:f>
          </x14:formula1>
          <xm:sqref>S2:S200</xm:sqref>
        </x14:dataValidation>
        <x14:dataValidation type="list" allowBlank="1" showInputMessage="1" showErrorMessage="1" xr:uid="{00000000-0002-0000-0500-000007000000}">
          <x14:formula1>
            <xm:f>Lookup!$AJ$4:$AJ$11</xm:f>
          </x14:formula1>
          <xm:sqref>T2:T200</xm:sqref>
        </x14:dataValidation>
        <x14:dataValidation type="list" allowBlank="1" showInputMessage="1" showErrorMessage="1" xr:uid="{00000000-0002-0000-0500-000008000000}">
          <x14:formula1>
            <xm:f>Lookup!$X$4:$X$9</xm:f>
          </x14:formula1>
          <xm:sqref>M10</xm:sqref>
        </x14:dataValidation>
        <x14:dataValidation type="list" allowBlank="1" showInputMessage="1" showErrorMessage="1" xr:uid="{00000000-0002-0000-0500-000009000000}">
          <x14:formula1>
            <xm:f>_xlfn.SWITCH(VLOOKUP($C2,Model!$A$2:$G$22,6,FALSE),1,Lookup!$H$4:$H$10,6,Lookup!$H$11:$H$18,0,Lookup!$H$19:$H$26,"Not Applicable")</xm:f>
          </x14:formula1>
          <xm:sqref>F2:F200</xm:sqref>
        </x14:dataValidation>
        <x14:dataValidation type="list" allowBlank="1" showInputMessage="1" showErrorMessage="1" xr:uid="{00000000-0002-0000-0500-00000A000000}">
          <x14:formula1>
            <xm:f>_xlfn.SWITCH(VLOOKUP($C2,Model!$A$2:$F$22,6,FALSE),0,Lookup!$L$4:$L$15,1,Lookup!$L$4:$L$15,2,Lookup!$L$4:$L$15,3,Lookup!$L$4:$L$15,6,Lookup!$L$4:$L$15)</xm:f>
          </x14:formula1>
          <xm:sqref>H2:H200</xm:sqref>
        </x14:dataValidation>
        <x14:dataValidation type="list" allowBlank="1" showInputMessage="1" showErrorMessage="1" xr:uid="{00000000-0002-0000-0500-00000B000000}">
          <x14:formula1>
            <xm:f>_xlfn.SWITCH(VLOOKUP($C10,Model!$A$2:$F$22,6,FALSE),0,Lookup!$N$4:$N$15,1,Lookup!$N$4:$N$15,2,Lookup!$N$4:$N$15,3,Lookup!$N$4:$N$15,6,Lookup!$N$4:$N$15)</xm:f>
          </x14:formula1>
          <xm:sqref>I10</xm:sqref>
        </x14:dataValidation>
        <x14:dataValidation type="list" allowBlank="1" showInputMessage="1" showErrorMessage="1" xr:uid="{00000000-0002-0000-0500-00000C000000}">
          <x14:formula1>
            <xm:f>_xlfn.SWITCH(VLOOKUP($C2,Model!$A$2:$F$22,6,FALSE),0,Lookup!$V$4:$V$12,1,Lookup!$V$4:$V$12,2,Lookup!$V$4:$V$12,3,Lookup!$V$4:$V$12,6,Lookup!$V$4:$V$12)</xm:f>
          </x14:formula1>
          <xm:sqref>L2:L200</xm:sqref>
        </x14:dataValidation>
        <x14:dataValidation type="list" allowBlank="1" showInputMessage="1" showErrorMessage="1" xr:uid="{00000000-0002-0000-0500-00000D000000}">
          <x14:formula1>
            <xm:f>_xlfn.SWITCH(VLOOKUP($C2,Model!$A$2:$F$22,6,FALSE),0,Lookup!$AF$4:$AF$8,1,Lookup!$AF$4:$AF$8,2,Lookup!$AF$4:$AF$8,3,Lookup!$AF$4:$AF$8,6,Lookup!$AF$4:$AF$8)</xm:f>
          </x14:formula1>
          <xm:sqref>R2:R200</xm:sqref>
        </x14:dataValidation>
        <x14:dataValidation type="list" allowBlank="1" showInputMessage="1" showErrorMessage="1" xr:uid="{00000000-0002-0000-0500-00000E000000}">
          <x14:formula1>
            <xm:f>_xlfn.SWITCH(VLOOKUP($C2,Model!$A$2:$G$22,6,FALSE),0,Lookup!$J$4:$J$26,4,Lookup!$J$4:$J$26,5,Lookup!$J$4:$J$26,7,Lookup!$J$27:$J$34)</xm:f>
          </x14:formula1>
          <xm:sqref>G2:G200</xm:sqref>
        </x14:dataValidation>
        <x14:dataValidation type="list" allowBlank="1" showInputMessage="1" showErrorMessage="1" xr:uid="{00000000-0002-0000-0500-00000F000000}">
          <x14:formula1>
            <xm:f>_xlfn.SWITCH(VLOOKUP($C10,Model!$A$2:$F$22,6,FALSE),0,Lookup!$R$4:$R$12,4,Lookup!$R$4:$R$12,5,Lookup!$R$4:$R$12,6,Lookup!$R$4:$R$12,7,Lookup!$R$4:$R$12)</xm:f>
          </x14:formula1>
          <xm:sqref>K10</xm:sqref>
        </x14:dataValidation>
        <x14:dataValidation type="list" showInputMessage="1" showErrorMessage="1" error="Data Invalid" xr:uid="{00000000-0002-0000-0500-000010000000}">
          <x14:formula1>
            <xm:f>_xlfn.SWITCH(VLOOKUP($C2,Model!$A$2:$G$22,6,FALSE),0,"NA",8,Lookup!$C$36,1,Lookup!$C$4:$C$13,2,Lookup!$C$14:$C$22,3,Lookup!$C$23:$C$33,Lookup!$C$4:$C$36)</xm:f>
          </x14:formula1>
          <xm:sqref>D2:D200</xm:sqref>
        </x14:dataValidation>
        <x14:dataValidation type="list" allowBlank="1" showInputMessage="1" showErrorMessage="1" xr:uid="{00000000-0002-0000-0500-000011000000}">
          <x14:formula1>
            <xm:f>_xlfn.SWITCH(VLOOKUP($C2,Model!$A$2:$F$22,6,FALSE),0,Lookup!$F$4:$F$8,1,Lookup!$F$4:$F$8,6,Lookup!$F$4:$F$8,7,Lookup!$F$4:$F$8,8,Lookup!$F$4:$F$8)</xm:f>
          </x14:formula1>
          <xm:sqref>E2:E200</xm:sqref>
        </x14:dataValidation>
        <x14:dataValidation type="list" allowBlank="1" showInputMessage="1" showErrorMessage="1" xr:uid="{00000000-0002-0000-0500-000012000000}">
          <x14:formula1>
            <xm:f>_xlfn.SWITCH(VLOOKUP($C2,Model!$A$2:$F$22,6,FALSE),0,Lookup!$N$4:$N$15,1,Lookup!$N$4:$N$15,2,Lookup!$N$4:$N$15,3,Lookup!$N$4:$N$15,6,Lookup!$N$4:$N$15,8,Lookup!$N$17:$N$24)</xm:f>
          </x14:formula1>
          <xm:sqref>I11:I200 I2:I9</xm:sqref>
        </x14:dataValidation>
        <x14:dataValidation type="list" allowBlank="1" showInputMessage="1" showErrorMessage="1" xr:uid="{00000000-0002-0000-0500-000013000000}">
          <x14:formula1>
            <xm:f>_xlfn.SWITCH(VLOOKUP($C2,Model!$A$2:$F$22,6,FALSE),0,Lookup!$R$4:$R$12,4,Lookup!$R$4:$R$12,5,Lookup!$R$4:$R$12,6,Lookup!$R$4:$R$12,7,Lookup!$R$4:$R$12,8,Lookup!$R$15:$R$23)</xm:f>
          </x14:formula1>
          <xm:sqref>K11:K200 K2:K9</xm:sqref>
        </x14:dataValidation>
        <x14:dataValidation type="list" allowBlank="1" showInputMessage="1" showErrorMessage="1" xr:uid="{00000000-0002-0000-0500-000014000000}">
          <x14:formula1>
            <xm:f>_xlfn.SWITCH(VLOOKUP($C2,Model!$A$2:$F$22,6,FALSE),8,Lookup!$P$15,Lookup!$P$4:$P$15)</xm:f>
          </x14:formula1>
          <xm:sqref>J11:J200 J2:J9</xm:sqref>
        </x14:dataValidation>
        <x14:dataValidation type="list" allowBlank="1" showInputMessage="1" showErrorMessage="1" xr:uid="{00000000-0002-0000-0500-000015000000}">
          <x14:formula1>
            <xm:f>_xlfn.SWITCH(VLOOKUP($C2,Model!$A$2:$F$22,6,FALSE),8,Lookup!$X$10,Lookup!$X$4:$X$9)</xm:f>
          </x14:formula1>
          <xm:sqref>M11:M200 M2:M9</xm:sqref>
        </x14:dataValidation>
        <x14:dataValidation type="list" allowBlank="1" showInputMessage="1" showErrorMessage="1" xr:uid="{00000000-0002-0000-0500-000016000000}">
          <x14:formula1>
            <xm:f>_xlfn.SWITCH(VLOOKUP($C2,Model!$A$2:$F$22,6,FALSE),8,Lookup!$Z$13,Lookup!$Z$4:$Z$12)</xm:f>
          </x14:formula1>
          <xm:sqref>N11:N200 N2:N9</xm:sqref>
        </x14:dataValidation>
        <x14:dataValidation type="list" allowBlank="1" showInputMessage="1" showErrorMessage="1" xr:uid="{00000000-0002-0000-0500-000017000000}">
          <x14:formula1>
            <xm:f>_xlfn.SWITCH(VLOOKUP($C2,Model!$A$2:$F$22,6,FALSE),8,Lookup!$AB$13,Lookup!$AB$4:$AB$12)</xm:f>
          </x14:formula1>
          <xm:sqref>O11:O200 O2:O9</xm:sqref>
        </x14:dataValidation>
        <x14:dataValidation type="list" allowBlank="1" showInputMessage="1" showErrorMessage="1" xr:uid="{00000000-0002-0000-0500-000018000000}">
          <x14:formula1>
            <xm:f>_xlfn.SWITCH(VLOOKUP($C2,Model!$A$2:$F$22,6,FALSE),8,Lookup!$T$8,Lookup!$T$4:$T$8)</xm:f>
          </x14:formula1>
          <xm:sqref>P11:P200 P2:P9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dimension ref="A1:Y94"/>
  <sheetViews>
    <sheetView workbookViewId="0">
      <pane xSplit="1" ySplit="3" topLeftCell="B5" activePane="bottomRight" state="frozen"/>
      <selection pane="topRight" activeCell="B1" sqref="B1"/>
      <selection pane="bottomLeft" activeCell="A6" sqref="A6"/>
      <selection pane="bottomRight" activeCell="H5" sqref="H5"/>
    </sheetView>
  </sheetViews>
  <sheetFormatPr defaultColWidth="9.08984375" defaultRowHeight="14.5" x14ac:dyDescent="0.35"/>
  <cols>
    <col min="1" max="1" width="25.90625" customWidth="1" style="44"/>
    <col min="2" max="6" width="11.6328125" customWidth="1" style="44"/>
    <col min="7" max="7" width="14.08984375" customWidth="1" style="44"/>
    <col min="8" max="14" width="11.6328125" customWidth="1" style="44"/>
    <col min="15" max="15" width="13.6328125" customWidth="1" style="44"/>
    <col min="16" max="17" width="9.08984375" customWidth="1" style="44"/>
    <col min="18" max="18" width="10.453125" customWidth="1" style="44"/>
    <col min="19" max="22" width="9.08984375" customWidth="1" style="44"/>
    <col min="23" max="23" width="9.08984375" customWidth="1" style="122"/>
    <col min="24" max="26" width="9.08984375" customWidth="1" style="44"/>
    <col min="27" max="16384" width="9.08984375" customWidth="1" style="44"/>
  </cols>
  <sheetData>
    <row r="1">
      <c r="A1" s="52"/>
      <c r="B1" s="55"/>
      <c r="C1" s="56"/>
      <c r="D1" s="57"/>
      <c r="E1" s="56"/>
      <c r="F1" s="56"/>
      <c r="G1" s="56"/>
      <c r="H1" s="56"/>
      <c r="I1" s="56"/>
      <c r="J1" s="56"/>
      <c r="K1" s="56"/>
      <c r="L1" s="56"/>
      <c r="M1" s="56"/>
      <c r="N1" s="56"/>
      <c r="O1" s="56"/>
    </row>
    <row r="2">
      <c r="A2" s="62"/>
      <c r="B2" s="58"/>
      <c r="C2" s="53"/>
      <c r="D2" s="54"/>
      <c r="E2" s="53"/>
      <c r="F2" s="53"/>
      <c r="G2" s="59" t="s">
        <v>246</v>
      </c>
      <c r="H2" s="53"/>
      <c r="I2" s="53"/>
      <c r="J2" s="53"/>
      <c r="K2" s="53"/>
      <c r="L2" s="53"/>
      <c r="M2" s="53"/>
      <c r="N2" s="53"/>
      <c r="O2" s="53"/>
    </row>
    <row r="3" ht="40.5" customHeight="1">
      <c r="A3" s="465" t="s">
        <v>247</v>
      </c>
      <c r="B3" s="463"/>
      <c r="C3" s="464" t="s">
        <v>248</v>
      </c>
      <c r="D3" s="463" t="s">
        <v>249</v>
      </c>
      <c r="E3" s="60" t="s">
        <v>250</v>
      </c>
      <c r="F3" s="60" t="s">
        <v>251</v>
      </c>
      <c r="G3" s="61" t="s">
        <v>252</v>
      </c>
      <c r="H3" s="60" t="s">
        <v>253</v>
      </c>
      <c r="I3" s="60" t="s">
        <v>254</v>
      </c>
      <c r="J3" s="60" t="s">
        <v>255</v>
      </c>
      <c r="K3" s="60" t="s">
        <v>256</v>
      </c>
      <c r="L3" s="60" t="s">
        <v>257</v>
      </c>
      <c r="M3" s="60" t="s">
        <v>258</v>
      </c>
      <c r="N3" s="60" t="s">
        <v>259</v>
      </c>
      <c r="O3" s="60" t="s">
        <v>260</v>
      </c>
      <c r="Q3" s="440" t="s">
        <v>261</v>
      </c>
      <c r="R3" s="440" t="s">
        <v>262</v>
      </c>
      <c r="S3" s="440" t="s">
        <v>263</v>
      </c>
      <c r="T3" s="440" t="s">
        <v>264</v>
      </c>
      <c r="U3" s="440" t="s">
        <v>265</v>
      </c>
      <c r="V3" s="440" t="s">
        <v>266</v>
      </c>
      <c r="W3" s="440" t="s">
        <v>267</v>
      </c>
      <c r="X3" s="440" t="s">
        <v>268</v>
      </c>
      <c r="Y3" s="440" t="s">
        <v>269</v>
      </c>
    </row>
    <row r="4" ht="16.5" customHeight="1">
      <c r="A4" s="79" t="str">
        <f>Model!A2</f>
        <v>Windows Upgrade</v>
      </c>
      <c r="B4" s="65"/>
      <c r="C4" s="120">
        <f>COUNTIF('Factory Input'!$C$2:$C$200,A4)</f>
        <v>0</v>
      </c>
      <c r="D4" s="121">
        <f>SUMIF('Factory Input'!$C$2:$C$200,'Phase-wise Effort'!$A4,'Factory Input'!$V$2:$V$200)</f>
        <v>0</v>
      </c>
      <c r="E4" s="436">
        <f>VLOOKUP($A4,Model!$A$2:W22,23,FALSE)*$D4</f>
        <v>0</v>
      </c>
      <c r="F4" s="436">
        <f>VLOOKUP($A4,Model!$A$2:X22,24,FALSE)*$D4</f>
        <v>0</v>
      </c>
      <c r="G4" s="436">
        <f>VLOOKUP($A4,Model!$A$2:Y22,25,FALSE)*$D4</f>
        <v>0</v>
      </c>
      <c r="H4" s="436">
        <f>VLOOKUP($A4,Model!$A$2:Z22,26,FALSE)*$D4</f>
        <v>0</v>
      </c>
      <c r="I4" s="436">
        <f>VLOOKUP($A4,Model!$A$2:AA22,27,FALSE)*$D4</f>
        <v>0</v>
      </c>
      <c r="J4" s="436">
        <f>VLOOKUP($A4,Model!$A$2:AB22,28,FALSE)*$D4</f>
        <v>0</v>
      </c>
      <c r="K4" s="436">
        <f>VLOOKUP($A4,Model!$A$2:AC22,29,FALSE)*$D4</f>
        <v>0</v>
      </c>
      <c r="L4" s="436">
        <f>VLOOKUP($A4,Model!$A$2:AD22,30,FALSE)*$D4</f>
        <v>0</v>
      </c>
      <c r="M4" s="437">
        <f>SUM(E4:L4)</f>
        <v>0</v>
      </c>
      <c r="N4" s="63"/>
      <c r="O4" s="64"/>
      <c r="Q4" s="467">
        <f>VLOOKUP('Phase-wise Effort'!$A4,Model!$A$2:$AM$22,32,FALSE)*'Phase-wise Effort'!$D4</f>
        <v>0</v>
      </c>
      <c r="R4" s="467">
        <f>VLOOKUP('Phase-wise Effort'!$A4,Model!$A$2:$AM$22,33,FALSE)*'Phase-wise Effort'!$D4</f>
        <v>0</v>
      </c>
      <c r="S4" s="467">
        <f>VLOOKUP('Phase-wise Effort'!$A4,Model!$A$2:$AM$22,34,FALSE)*'Phase-wise Effort'!$D4</f>
        <v>0</v>
      </c>
      <c r="T4" s="467">
        <f>VLOOKUP('Phase-wise Effort'!$A4,Model!$A$2:$AM$22,35,FALSE)*'Phase-wise Effort'!$D4</f>
        <v>0</v>
      </c>
      <c r="U4" s="467">
        <f>VLOOKUP('Phase-wise Effort'!$A4,Model!$A$2:$AM$22,36,FALSE)*'Phase-wise Effort'!$D4</f>
        <v>0</v>
      </c>
      <c r="V4" s="467">
        <f>VLOOKUP('Phase-wise Effort'!$A4,Model!$A$2:$AM$22,37,FALSE)*'Phase-wise Effort'!$D4</f>
        <v>0</v>
      </c>
      <c r="W4" s="467">
        <f>VLOOKUP('Phase-wise Effort'!$A4,Model!$A$2:$AM$22,38,FALSE)*'Phase-wise Effort'!$D4</f>
        <v>0</v>
      </c>
      <c r="X4" s="467">
        <f>VLOOKUP('Phase-wise Effort'!$A4,Model!$A$2:$AM$22,39,FALSE)*'Phase-wise Effort'!$D4</f>
        <v>0</v>
      </c>
      <c r="Y4" s="467">
        <f>SUM(Q4:X4)</f>
        <v>0</v>
      </c>
    </row>
    <row r="5" ht="15" customHeight="1">
      <c r="A5" s="79" t="str">
        <f>Model!A3</f>
        <v>Linux to Linux</v>
      </c>
      <c r="B5" s="65"/>
      <c r="C5" s="120">
        <f>COUNTIF('Factory Input'!$C$2:$C$200,A5)</f>
        <v>0</v>
      </c>
      <c r="D5" s="121">
        <f>SUMIF('Factory Input'!$C$2:$C$200,'Phase-wise Effort'!$A5,'Factory Input'!$V$2:$V$200)</f>
        <v>0</v>
      </c>
      <c r="E5" s="436">
        <f>VLOOKUP($A5,Model!$A$2:W23,23,FALSE)*$D5</f>
        <v>0</v>
      </c>
      <c r="F5" s="436">
        <f>VLOOKUP($A5,Model!$A$2:X23,24,FALSE)*$D5</f>
        <v>0</v>
      </c>
      <c r="G5" s="436">
        <f>VLOOKUP($A5,Model!$A$2:Y23,25,FALSE)*$D5</f>
        <v>0</v>
      </c>
      <c r="H5" s="436">
        <f>VLOOKUP($A5,Model!$A$2:Z23,26,FALSE)*$D5</f>
        <v>0</v>
      </c>
      <c r="I5" s="436">
        <f>VLOOKUP($A5,Model!$A$2:AA23,27,FALSE)*$D5</f>
        <v>0</v>
      </c>
      <c r="J5" s="436">
        <f>VLOOKUP($A5,Model!$A$2:AB23,28,FALSE)*$D5</f>
        <v>0</v>
      </c>
      <c r="K5" s="436">
        <f>VLOOKUP($A5,Model!$A$2:AC23,29,FALSE)*$D5</f>
        <v>0</v>
      </c>
      <c r="L5" s="436">
        <f>VLOOKUP($A5,Model!$A$2:AD23,30,FALSE)*$D5</f>
        <v>0</v>
      </c>
      <c r="M5" s="437">
        <f ref="M5:M24" t="shared" si="0">SUM(E5:L5)</f>
        <v>0</v>
      </c>
      <c r="N5" s="63"/>
      <c r="O5" s="64"/>
      <c r="Q5" s="467">
        <f>VLOOKUP('Phase-wise Effort'!$A5,Model!$A$2:$AM$22,32,FALSE)*'Phase-wise Effort'!$D5</f>
        <v>0</v>
      </c>
      <c r="R5" s="467">
        <f>VLOOKUP('Phase-wise Effort'!$A5,Model!$A$2:$AM$22,33,FALSE)*'Phase-wise Effort'!$D5</f>
        <v>0</v>
      </c>
      <c r="S5" s="467">
        <f>VLOOKUP('Phase-wise Effort'!$A5,Model!$A$2:$AM$22,34,FALSE)*'Phase-wise Effort'!$D5</f>
        <v>0</v>
      </c>
      <c r="T5" s="467">
        <f>VLOOKUP('Phase-wise Effort'!$A5,Model!$A$2:$AM$22,35,FALSE)*'Phase-wise Effort'!$D5</f>
        <v>0</v>
      </c>
      <c r="U5" s="467">
        <f>VLOOKUP('Phase-wise Effort'!$A5,Model!$A$2:$AM$22,36,FALSE)*'Phase-wise Effort'!$D5</f>
        <v>0</v>
      </c>
      <c r="V5" s="467">
        <f>VLOOKUP('Phase-wise Effort'!$A5,Model!$A$2:$AM$22,37,FALSE)*'Phase-wise Effort'!$D5</f>
        <v>0</v>
      </c>
      <c r="W5" s="467">
        <f>VLOOKUP('Phase-wise Effort'!$A5,Model!$A$2:$AM$22,38,FALSE)*'Phase-wise Effort'!$D5</f>
        <v>0</v>
      </c>
      <c r="X5" s="467">
        <f>VLOOKUP('Phase-wise Effort'!$A5,Model!$A$2:$AM$22,39,FALSE)*'Phase-wise Effort'!$D5</f>
        <v>0</v>
      </c>
      <c r="Y5" s="467">
        <f ref="Y5:Y24" t="shared" si="1">SUM(Q5:X5)</f>
        <v>0</v>
      </c>
    </row>
    <row r="6" ht="15" customHeight="1">
      <c r="A6" s="79" t="str">
        <f>Model!A4</f>
        <v>U2L-Java</v>
      </c>
      <c r="B6" s="65"/>
      <c r="C6" s="120">
        <f>COUNTIF('Factory Input'!$C$2:$C$200,A6)</f>
        <v>0</v>
      </c>
      <c r="D6" s="121">
        <f>SUMIF('Factory Input'!$C$2:$C$200,'Phase-wise Effort'!$A6,'Factory Input'!$V$2:$V$200)</f>
        <v>0</v>
      </c>
      <c r="E6" s="436">
        <f>VLOOKUP($A6,Model!$A$2:W24,23,FALSE)*$D6</f>
        <v>0</v>
      </c>
      <c r="F6" s="436">
        <f>VLOOKUP($A6,Model!$A$2:X24,24,FALSE)*$D6</f>
        <v>0</v>
      </c>
      <c r="G6" s="436">
        <f>VLOOKUP($A6,Model!$A$2:Y24,25,FALSE)*$D6</f>
        <v>0</v>
      </c>
      <c r="H6" s="436">
        <f>VLOOKUP($A6,Model!$A$2:Z24,26,FALSE)*$D6</f>
        <v>0</v>
      </c>
      <c r="I6" s="436">
        <f>VLOOKUP($A6,Model!$A$2:AA24,27,FALSE)*$D6</f>
        <v>0</v>
      </c>
      <c r="J6" s="436">
        <f>VLOOKUP($A6,Model!$A$2:AB24,28,FALSE)*$D6</f>
        <v>0</v>
      </c>
      <c r="K6" s="436">
        <f>VLOOKUP($A6,Model!$A$2:AC24,29,FALSE)*$D6</f>
        <v>0</v>
      </c>
      <c r="L6" s="436">
        <f>VLOOKUP($A6,Model!$A$2:AD24,30,FALSE)*$D6</f>
        <v>0</v>
      </c>
      <c r="M6" s="437">
        <f t="shared" si="0"/>
        <v>0</v>
      </c>
      <c r="N6" s="63"/>
      <c r="O6" s="64"/>
      <c r="Q6" s="467">
        <f>VLOOKUP('Phase-wise Effort'!$A6,Model!$A$2:$AM$22,32,FALSE)*'Phase-wise Effort'!$D6</f>
        <v>0</v>
      </c>
      <c r="R6" s="467">
        <f>VLOOKUP('Phase-wise Effort'!$A6,Model!$A$2:$AM$22,33,FALSE)*'Phase-wise Effort'!$D6</f>
        <v>0</v>
      </c>
      <c r="S6" s="467">
        <f>VLOOKUP('Phase-wise Effort'!$A6,Model!$A$2:$AM$22,34,FALSE)*'Phase-wise Effort'!$D6</f>
        <v>0</v>
      </c>
      <c r="T6" s="467">
        <f>VLOOKUP('Phase-wise Effort'!$A6,Model!$A$2:$AM$22,35,FALSE)*'Phase-wise Effort'!$D6</f>
        <v>0</v>
      </c>
      <c r="U6" s="467">
        <f>VLOOKUP('Phase-wise Effort'!$A6,Model!$A$2:$AM$22,36,FALSE)*'Phase-wise Effort'!$D6</f>
        <v>0</v>
      </c>
      <c r="V6" s="467">
        <f>VLOOKUP('Phase-wise Effort'!$A6,Model!$A$2:$AM$22,37,FALSE)*'Phase-wise Effort'!$D6</f>
        <v>0</v>
      </c>
      <c r="W6" s="467">
        <f>VLOOKUP('Phase-wise Effort'!$A6,Model!$A$2:$AM$22,38,FALSE)*'Phase-wise Effort'!$D6</f>
        <v>0</v>
      </c>
      <c r="X6" s="467">
        <f>VLOOKUP('Phase-wise Effort'!$A6,Model!$A$2:$AM$22,39,FALSE)*'Phase-wise Effort'!$D6</f>
        <v>0</v>
      </c>
      <c r="Y6" s="467">
        <f t="shared" si="1"/>
        <v>0</v>
      </c>
    </row>
    <row r="7" ht="15" customHeight="1">
      <c r="A7" s="79" t="str">
        <f>Model!A5</f>
        <v>U2L-Others</v>
      </c>
      <c r="B7" s="65"/>
      <c r="C7" s="120">
        <f>COUNTIF('Factory Input'!$C$2:$C$200,A7)</f>
        <v>0</v>
      </c>
      <c r="D7" s="121">
        <f>SUMIF('Factory Input'!$C$2:$C$200,'Phase-wise Effort'!$A7,'Factory Input'!$V$2:$V$200)</f>
        <v>0</v>
      </c>
      <c r="E7" s="436">
        <f>VLOOKUP($A7,Model!$A$2:W25,23,FALSE)*$D7</f>
        <v>0</v>
      </c>
      <c r="F7" s="436">
        <f>VLOOKUP($A7,Model!$A$2:X25,24,FALSE)*$D7</f>
        <v>0</v>
      </c>
      <c r="G7" s="436">
        <f>VLOOKUP($A7,Model!$A$2:Y25,25,FALSE)*$D7</f>
        <v>0</v>
      </c>
      <c r="H7" s="436">
        <f>VLOOKUP($A7,Model!$A$2:Z25,26,FALSE)*$D7</f>
        <v>0</v>
      </c>
      <c r="I7" s="436">
        <f>VLOOKUP($A7,Model!$A$2:AA25,27,FALSE)*$D7</f>
        <v>0</v>
      </c>
      <c r="J7" s="436">
        <f>VLOOKUP($A7,Model!$A$2:AB25,28,FALSE)*$D7</f>
        <v>0</v>
      </c>
      <c r="K7" s="436">
        <f>VLOOKUP($A7,Model!$A$2:AC25,29,FALSE)*$D7</f>
        <v>0</v>
      </c>
      <c r="L7" s="436">
        <f>VLOOKUP($A7,Model!$A$2:AD25,30,FALSE)*$D7</f>
        <v>0</v>
      </c>
      <c r="M7" s="437">
        <f t="shared" si="0"/>
        <v>0</v>
      </c>
      <c r="N7" s="63"/>
      <c r="O7" s="64"/>
      <c r="Q7" s="467">
        <f>VLOOKUP('Phase-wise Effort'!$A7,Model!$A$2:$AM$22,32,FALSE)*'Phase-wise Effort'!$D7</f>
        <v>0</v>
      </c>
      <c r="R7" s="467">
        <f>VLOOKUP('Phase-wise Effort'!$A7,Model!$A$2:$AM$22,33,FALSE)*'Phase-wise Effort'!$D7</f>
        <v>0</v>
      </c>
      <c r="S7" s="467">
        <f>VLOOKUP('Phase-wise Effort'!$A7,Model!$A$2:$AM$22,34,FALSE)*'Phase-wise Effort'!$D7</f>
        <v>0</v>
      </c>
      <c r="T7" s="467">
        <f>VLOOKUP('Phase-wise Effort'!$A7,Model!$A$2:$AM$22,35,FALSE)*'Phase-wise Effort'!$D7</f>
        <v>0</v>
      </c>
      <c r="U7" s="467">
        <f>VLOOKUP('Phase-wise Effort'!$A7,Model!$A$2:$AM$22,36,FALSE)*'Phase-wise Effort'!$D7</f>
        <v>0</v>
      </c>
      <c r="V7" s="467">
        <f>VLOOKUP('Phase-wise Effort'!$A7,Model!$A$2:$AM$22,37,FALSE)*'Phase-wise Effort'!$D7</f>
        <v>0</v>
      </c>
      <c r="W7" s="467">
        <f>VLOOKUP('Phase-wise Effort'!$A7,Model!$A$2:$AM$22,38,FALSE)*'Phase-wise Effort'!$D7</f>
        <v>0</v>
      </c>
      <c r="X7" s="467">
        <f>VLOOKUP('Phase-wise Effort'!$A7,Model!$A$2:$AM$22,39,FALSE)*'Phase-wise Effort'!$D7</f>
        <v>0</v>
      </c>
      <c r="Y7" s="467">
        <f t="shared" si="1"/>
        <v>0</v>
      </c>
    </row>
    <row r="8" ht="15" customHeight="1">
      <c r="A8" s="79" t="str">
        <f>Model!A6</f>
        <v>ASP to .Net</v>
      </c>
      <c r="B8" s="65"/>
      <c r="C8" s="120">
        <f>COUNTIF('Factory Input'!$C$2:$C$200,A8)</f>
        <v>0</v>
      </c>
      <c r="D8" s="121">
        <f>SUMIF('Factory Input'!$C$2:$C$200,'Phase-wise Effort'!$A8,'Factory Input'!$V$2:$V$200)</f>
        <v>0</v>
      </c>
      <c r="E8" s="436">
        <f>VLOOKUP($A8,Model!$A$2:W26,23,FALSE)*$D8</f>
        <v>0</v>
      </c>
      <c r="F8" s="436">
        <f>VLOOKUP($A8,Model!$A$2:X26,24,FALSE)*$D8</f>
        <v>0</v>
      </c>
      <c r="G8" s="436">
        <f>VLOOKUP($A8,Model!$A$2:Y26,25,FALSE)*$D8</f>
        <v>0</v>
      </c>
      <c r="H8" s="436">
        <f>VLOOKUP($A8,Model!$A$2:Z26,26,FALSE)*$D8</f>
        <v>0</v>
      </c>
      <c r="I8" s="436">
        <f>VLOOKUP($A8,Model!$A$2:AA26,27,FALSE)*$D8</f>
        <v>0</v>
      </c>
      <c r="J8" s="436">
        <f>VLOOKUP($A8,Model!$A$2:AB26,28,FALSE)*$D8</f>
        <v>0</v>
      </c>
      <c r="K8" s="436">
        <f>VLOOKUP($A8,Model!$A$2:AC26,29,FALSE)*$D8</f>
        <v>0</v>
      </c>
      <c r="L8" s="436">
        <f>VLOOKUP($A8,Model!$A$2:AD26,30,FALSE)*$D8</f>
        <v>0</v>
      </c>
      <c r="M8" s="437">
        <f t="shared" si="0"/>
        <v>0</v>
      </c>
      <c r="N8" s="63"/>
      <c r="O8" s="64"/>
      <c r="Q8" s="467">
        <f>VLOOKUP('Phase-wise Effort'!$A8,Model!$A$2:$AM$22,32,FALSE)*'Phase-wise Effort'!$D8</f>
        <v>0</v>
      </c>
      <c r="R8" s="467">
        <f>VLOOKUP('Phase-wise Effort'!$A8,Model!$A$2:$AM$22,33,FALSE)*'Phase-wise Effort'!$D8</f>
        <v>0</v>
      </c>
      <c r="S8" s="467">
        <f>VLOOKUP('Phase-wise Effort'!$A8,Model!$A$2:$AM$22,34,FALSE)*'Phase-wise Effort'!$D8</f>
        <v>0</v>
      </c>
      <c r="T8" s="467">
        <f>VLOOKUP('Phase-wise Effort'!$A8,Model!$A$2:$AM$22,35,FALSE)*'Phase-wise Effort'!$D8</f>
        <v>0</v>
      </c>
      <c r="U8" s="467">
        <f>VLOOKUP('Phase-wise Effort'!$A8,Model!$A$2:$AM$22,36,FALSE)*'Phase-wise Effort'!$D8</f>
        <v>0</v>
      </c>
      <c r="V8" s="467">
        <f>VLOOKUP('Phase-wise Effort'!$A8,Model!$A$2:$AM$22,37,FALSE)*'Phase-wise Effort'!$D8</f>
        <v>0</v>
      </c>
      <c r="W8" s="467">
        <f>VLOOKUP('Phase-wise Effort'!$A8,Model!$A$2:$AM$22,38,FALSE)*'Phase-wise Effort'!$D8</f>
        <v>0</v>
      </c>
      <c r="X8" s="467">
        <f>VLOOKUP('Phase-wise Effort'!$A8,Model!$A$2:$AM$22,39,FALSE)*'Phase-wise Effort'!$D8</f>
        <v>0</v>
      </c>
      <c r="Y8" s="467">
        <f t="shared" si="1"/>
        <v>0</v>
      </c>
    </row>
    <row r="9" ht="15" customHeight="1">
      <c r="A9" s="79" t="str">
        <f>Model!A7</f>
        <v>VB to .Net</v>
      </c>
      <c r="B9" s="65"/>
      <c r="C9" s="120">
        <f>COUNTIF('Factory Input'!$C$2:$C$200,A9)</f>
        <v>0</v>
      </c>
      <c r="D9" s="121">
        <f>SUMIF('Factory Input'!$C$2:$C$200,'Phase-wise Effort'!$A9,'Factory Input'!$V$2:$V$200)</f>
        <v>0</v>
      </c>
      <c r="E9" s="436">
        <f>VLOOKUP($A9,Model!$A$2:W27,23,FALSE)*$D9</f>
        <v>0</v>
      </c>
      <c r="F9" s="436">
        <f>VLOOKUP($A9,Model!$A$2:X27,24,FALSE)*$D9</f>
        <v>0</v>
      </c>
      <c r="G9" s="436">
        <f>VLOOKUP($A9,Model!$A$2:Y27,25,FALSE)*$D9</f>
        <v>0</v>
      </c>
      <c r="H9" s="436">
        <f>VLOOKUP($A9,Model!$A$2:Z27,26,FALSE)*$D9</f>
        <v>0</v>
      </c>
      <c r="I9" s="436">
        <f>VLOOKUP($A9,Model!$A$2:AA27,27,FALSE)*$D9</f>
        <v>0</v>
      </c>
      <c r="J9" s="436">
        <f>VLOOKUP($A9,Model!$A$2:AB27,28,FALSE)*$D9</f>
        <v>0</v>
      </c>
      <c r="K9" s="436">
        <f>VLOOKUP($A9,Model!$A$2:AC27,29,FALSE)*$D9</f>
        <v>0</v>
      </c>
      <c r="L9" s="436">
        <f>VLOOKUP($A9,Model!$A$2:AD27,30,FALSE)*$D9</f>
        <v>0</v>
      </c>
      <c r="M9" s="437">
        <f t="shared" si="0"/>
        <v>0</v>
      </c>
      <c r="N9" s="63"/>
      <c r="O9" s="64"/>
      <c r="Q9" s="467">
        <f>VLOOKUP('Phase-wise Effort'!$A9,Model!$A$2:$AM$22,32,FALSE)*'Phase-wise Effort'!$D9</f>
        <v>0</v>
      </c>
      <c r="R9" s="467">
        <f>VLOOKUP('Phase-wise Effort'!$A9,Model!$A$2:$AM$22,33,FALSE)*'Phase-wise Effort'!$D9</f>
        <v>0</v>
      </c>
      <c r="S9" s="467">
        <f>VLOOKUP('Phase-wise Effort'!$A9,Model!$A$2:$AM$22,34,FALSE)*'Phase-wise Effort'!$D9</f>
        <v>0</v>
      </c>
      <c r="T9" s="467">
        <f>VLOOKUP('Phase-wise Effort'!$A9,Model!$A$2:$AM$22,35,FALSE)*'Phase-wise Effort'!$D9</f>
        <v>0</v>
      </c>
      <c r="U9" s="467">
        <f>VLOOKUP('Phase-wise Effort'!$A9,Model!$A$2:$AM$22,36,FALSE)*'Phase-wise Effort'!$D9</f>
        <v>0</v>
      </c>
      <c r="V9" s="467">
        <f>VLOOKUP('Phase-wise Effort'!$A9,Model!$A$2:$AM$22,37,FALSE)*'Phase-wise Effort'!$D9</f>
        <v>0</v>
      </c>
      <c r="W9" s="467">
        <f>VLOOKUP('Phase-wise Effort'!$A9,Model!$A$2:$AM$22,38,FALSE)*'Phase-wise Effort'!$D9</f>
        <v>0</v>
      </c>
      <c r="X9" s="467">
        <f>VLOOKUP('Phase-wise Effort'!$A9,Model!$A$2:$AM$22,39,FALSE)*'Phase-wise Effort'!$D9</f>
        <v>0</v>
      </c>
      <c r="Y9" s="467">
        <f t="shared" si="1"/>
        <v>0</v>
      </c>
    </row>
    <row r="10" ht="15" customHeight="1">
      <c r="A10" s="79" t="str">
        <f>Model!A8</f>
        <v>VB.Net to ASP.Net</v>
      </c>
      <c r="B10" s="65"/>
      <c r="C10" s="120">
        <f>COUNTIF('Factory Input'!$C$2:$C$200,A10)</f>
        <v>0</v>
      </c>
      <c r="D10" s="121">
        <f>SUMIF('Factory Input'!$C$2:$C$200,'Phase-wise Effort'!$A10,'Factory Input'!$V$2:$V$200)</f>
        <v>0</v>
      </c>
      <c r="E10" s="436">
        <f>VLOOKUP($A10,Model!$A$2:W28,23,FALSE)*$D10</f>
        <v>0</v>
      </c>
      <c r="F10" s="436">
        <f>VLOOKUP($A10,Model!$A$2:X28,24,FALSE)*$D10</f>
        <v>0</v>
      </c>
      <c r="G10" s="436">
        <f>VLOOKUP($A10,Model!$A$2:Y28,25,FALSE)*$D10</f>
        <v>0</v>
      </c>
      <c r="H10" s="436">
        <f>VLOOKUP($A10,Model!$A$2:Z28,26,FALSE)*$D10</f>
        <v>0</v>
      </c>
      <c r="I10" s="436">
        <f>VLOOKUP($A10,Model!$A$2:AA28,27,FALSE)*$D10</f>
        <v>0</v>
      </c>
      <c r="J10" s="436">
        <f>VLOOKUP($A10,Model!$A$2:AB28,28,FALSE)*$D10</f>
        <v>0</v>
      </c>
      <c r="K10" s="436">
        <f>VLOOKUP($A10,Model!$A$2:AC28,29,FALSE)*$D10</f>
        <v>0</v>
      </c>
      <c r="L10" s="436">
        <f>VLOOKUP($A10,Model!$A$2:AD28,30,FALSE)*$D10</f>
        <v>0</v>
      </c>
      <c r="M10" s="437">
        <f t="shared" si="0"/>
        <v>0</v>
      </c>
      <c r="N10" s="63"/>
      <c r="O10" s="64"/>
      <c r="Q10" s="467">
        <f>VLOOKUP('Phase-wise Effort'!$A10,Model!$A$2:$AM$22,32,FALSE)*'Phase-wise Effort'!$D10</f>
        <v>0</v>
      </c>
      <c r="R10" s="467">
        <f>VLOOKUP('Phase-wise Effort'!$A10,Model!$A$2:$AM$22,33,FALSE)*'Phase-wise Effort'!$D10</f>
        <v>0</v>
      </c>
      <c r="S10" s="467">
        <f>VLOOKUP('Phase-wise Effort'!$A10,Model!$A$2:$AM$22,34,FALSE)*'Phase-wise Effort'!$D10</f>
        <v>0</v>
      </c>
      <c r="T10" s="467">
        <f>VLOOKUP('Phase-wise Effort'!$A10,Model!$A$2:$AM$22,35,FALSE)*'Phase-wise Effort'!$D10</f>
        <v>0</v>
      </c>
      <c r="U10" s="467">
        <f>VLOOKUP('Phase-wise Effort'!$A10,Model!$A$2:$AM$22,36,FALSE)*'Phase-wise Effort'!$D10</f>
        <v>0</v>
      </c>
      <c r="V10" s="467">
        <f>VLOOKUP('Phase-wise Effort'!$A10,Model!$A$2:$AM$22,37,FALSE)*'Phase-wise Effort'!$D10</f>
        <v>0</v>
      </c>
      <c r="W10" s="467">
        <f>VLOOKUP('Phase-wise Effort'!$A10,Model!$A$2:$AM$22,38,FALSE)*'Phase-wise Effort'!$D10</f>
        <v>0</v>
      </c>
      <c r="X10" s="467">
        <f>VLOOKUP('Phase-wise Effort'!$A10,Model!$A$2:$AM$22,39,FALSE)*'Phase-wise Effort'!$D10</f>
        <v>0</v>
      </c>
      <c r="Y10" s="467">
        <f t="shared" si="1"/>
        <v>0</v>
      </c>
    </row>
    <row r="11" ht="15" customHeight="1">
      <c r="A11" s="79" t="str">
        <f>Model!A9</f>
        <v>CFML to ASP .Net</v>
      </c>
      <c r="B11" s="65"/>
      <c r="C11" s="120">
        <f>COUNTIF('Factory Input'!$C$2:$C$200,A11)</f>
        <v>0</v>
      </c>
      <c r="D11" s="121">
        <f>SUMIF('Factory Input'!$C$2:$C$200,'Phase-wise Effort'!$A11,'Factory Input'!$V$2:$V$200)</f>
        <v>0</v>
      </c>
      <c r="E11" s="436">
        <f>VLOOKUP($A11,Model!$A$2:W29,23,FALSE)*$D11</f>
        <v>0</v>
      </c>
      <c r="F11" s="436">
        <f>VLOOKUP($A11,Model!$A$2:X29,24,FALSE)*$D11</f>
        <v>0</v>
      </c>
      <c r="G11" s="436">
        <f>VLOOKUP($A11,Model!$A$2:Y29,25,FALSE)*$D11</f>
        <v>0</v>
      </c>
      <c r="H11" s="436">
        <f>VLOOKUP($A11,Model!$A$2:Z29,26,FALSE)*$D11</f>
        <v>0</v>
      </c>
      <c r="I11" s="436">
        <f>VLOOKUP($A11,Model!$A$2:AA29,27,FALSE)*$D11</f>
        <v>0</v>
      </c>
      <c r="J11" s="436">
        <f>VLOOKUP($A11,Model!$A$2:AB29,28,FALSE)*$D11</f>
        <v>0</v>
      </c>
      <c r="K11" s="436">
        <f>VLOOKUP($A11,Model!$A$2:AC29,29,FALSE)*$D11</f>
        <v>0</v>
      </c>
      <c r="L11" s="436">
        <f>VLOOKUP($A11,Model!$A$2:AD29,30,FALSE)*$D11</f>
        <v>0</v>
      </c>
      <c r="M11" s="437">
        <f t="shared" si="0"/>
        <v>0</v>
      </c>
      <c r="N11" s="63"/>
      <c r="O11" s="64"/>
      <c r="Q11" s="467">
        <f>VLOOKUP('Phase-wise Effort'!$A11,Model!$A$2:$AM$22,32,FALSE)*'Phase-wise Effort'!$D11</f>
        <v>0</v>
      </c>
      <c r="R11" s="467">
        <f>VLOOKUP('Phase-wise Effort'!$A11,Model!$A$2:$AM$22,33,FALSE)*'Phase-wise Effort'!$D11</f>
        <v>0</v>
      </c>
      <c r="S11" s="467">
        <f>VLOOKUP('Phase-wise Effort'!$A11,Model!$A$2:$AM$22,34,FALSE)*'Phase-wise Effort'!$D11</f>
        <v>0</v>
      </c>
      <c r="T11" s="467">
        <f>VLOOKUP('Phase-wise Effort'!$A11,Model!$A$2:$AM$22,35,FALSE)*'Phase-wise Effort'!$D11</f>
        <v>0</v>
      </c>
      <c r="U11" s="467">
        <f>VLOOKUP('Phase-wise Effort'!$A11,Model!$A$2:$AM$22,36,FALSE)*'Phase-wise Effort'!$D11</f>
        <v>0</v>
      </c>
      <c r="V11" s="467">
        <f>VLOOKUP('Phase-wise Effort'!$A11,Model!$A$2:$AM$22,37,FALSE)*'Phase-wise Effort'!$D11</f>
        <v>0</v>
      </c>
      <c r="W11" s="467">
        <f>VLOOKUP('Phase-wise Effort'!$A11,Model!$A$2:$AM$22,38,FALSE)*'Phase-wise Effort'!$D11</f>
        <v>0</v>
      </c>
      <c r="X11" s="467">
        <f>VLOOKUP('Phase-wise Effort'!$A11,Model!$A$2:$AM$22,39,FALSE)*'Phase-wise Effort'!$D11</f>
        <v>0</v>
      </c>
      <c r="Y11" s="467">
        <f t="shared" si="1"/>
        <v>0</v>
      </c>
    </row>
    <row r="12" ht="15" customHeight="1">
      <c r="A12" s="79" t="str">
        <f>Model!A10</f>
        <v>MS Access to .Net</v>
      </c>
      <c r="B12" s="65"/>
      <c r="C12" s="120">
        <f>COUNTIF('Factory Input'!$C$2:$C$200,A12)</f>
        <v>0</v>
      </c>
      <c r="D12" s="121">
        <f>SUMIF('Factory Input'!$C$2:$C$200,'Phase-wise Effort'!$A12,'Factory Input'!$V$2:$V$200)</f>
        <v>0</v>
      </c>
      <c r="E12" s="436">
        <f>VLOOKUP($A12,Model!$A$2:W30,23,FALSE)*$D12</f>
        <v>0</v>
      </c>
      <c r="F12" s="436">
        <f>VLOOKUP($A12,Model!$A$2:X30,24,FALSE)*$D12</f>
        <v>0</v>
      </c>
      <c r="G12" s="436">
        <f>VLOOKUP($A12,Model!$A$2:Y30,25,FALSE)*$D12</f>
        <v>0</v>
      </c>
      <c r="H12" s="436">
        <f>VLOOKUP($A12,Model!$A$2:Z30,26,FALSE)*$D12</f>
        <v>0</v>
      </c>
      <c r="I12" s="436">
        <f>VLOOKUP($A12,Model!$A$2:AA30,27,FALSE)*$D12</f>
        <v>0</v>
      </c>
      <c r="J12" s="436">
        <f>VLOOKUP($A12,Model!$A$2:AB30,28,FALSE)*$D12</f>
        <v>0</v>
      </c>
      <c r="K12" s="436">
        <f>VLOOKUP($A12,Model!$A$2:AC30,29,FALSE)*$D12</f>
        <v>0</v>
      </c>
      <c r="L12" s="436">
        <f>VLOOKUP($A12,Model!$A$2:AD30,30,FALSE)*$D12</f>
        <v>0</v>
      </c>
      <c r="M12" s="437">
        <f t="shared" si="0"/>
        <v>0</v>
      </c>
      <c r="N12" s="63"/>
      <c r="O12" s="64"/>
      <c r="Q12" s="467">
        <f>VLOOKUP('Phase-wise Effort'!$A12,Model!$A$2:$AM$22,32,FALSE)*'Phase-wise Effort'!$D12</f>
        <v>0</v>
      </c>
      <c r="R12" s="467">
        <f>VLOOKUP('Phase-wise Effort'!$A12,Model!$A$2:$AM$22,33,FALSE)*'Phase-wise Effort'!$D12</f>
        <v>0</v>
      </c>
      <c r="S12" s="467">
        <f>VLOOKUP('Phase-wise Effort'!$A12,Model!$A$2:$AM$22,34,FALSE)*'Phase-wise Effort'!$D12</f>
        <v>0</v>
      </c>
      <c r="T12" s="467">
        <f>VLOOKUP('Phase-wise Effort'!$A12,Model!$A$2:$AM$22,35,FALSE)*'Phase-wise Effort'!$D12</f>
        <v>0</v>
      </c>
      <c r="U12" s="467">
        <f>VLOOKUP('Phase-wise Effort'!$A12,Model!$A$2:$AM$22,36,FALSE)*'Phase-wise Effort'!$D12</f>
        <v>0</v>
      </c>
      <c r="V12" s="467">
        <f>VLOOKUP('Phase-wise Effort'!$A12,Model!$A$2:$AM$22,37,FALSE)*'Phase-wise Effort'!$D12</f>
        <v>0</v>
      </c>
      <c r="W12" s="467">
        <f>VLOOKUP('Phase-wise Effort'!$A12,Model!$A$2:$AM$22,38,FALSE)*'Phase-wise Effort'!$D12</f>
        <v>0</v>
      </c>
      <c r="X12" s="467">
        <f>VLOOKUP('Phase-wise Effort'!$A12,Model!$A$2:$AM$22,39,FALSE)*'Phase-wise Effort'!$D12</f>
        <v>0</v>
      </c>
      <c r="Y12" s="467">
        <f t="shared" si="1"/>
        <v>0</v>
      </c>
    </row>
    <row r="13" ht="15" customHeight="1">
      <c r="A13" s="79" t="str">
        <f>Model!A11</f>
        <v>Lotus Notes to O365</v>
      </c>
      <c r="B13" s="65"/>
      <c r="C13" s="120">
        <f>COUNTIF('Factory Input'!$C$2:$C$200,A13)</f>
        <v>0</v>
      </c>
      <c r="D13" s="121">
        <f>SUMIF('Factory Input'!$C$2:$C$200,'Phase-wise Effort'!$A13,'Factory Input'!$V$2:$V$200)</f>
        <v>0</v>
      </c>
      <c r="E13" s="436">
        <f>VLOOKUP($A13,Model!$A$2:W31,23,FALSE)*$D13</f>
        <v>0</v>
      </c>
      <c r="F13" s="436">
        <f>VLOOKUP($A13,Model!$A$2:X31,24,FALSE)*$D13</f>
        <v>0</v>
      </c>
      <c r="G13" s="436">
        <f>VLOOKUP($A13,Model!$A$2:Y31,25,FALSE)*$D13</f>
        <v>0</v>
      </c>
      <c r="H13" s="436">
        <f>VLOOKUP($A13,Model!$A$2:Z31,26,FALSE)*$D13</f>
        <v>0</v>
      </c>
      <c r="I13" s="436">
        <f>VLOOKUP($A13,Model!$A$2:AA31,27,FALSE)*$D13</f>
        <v>0</v>
      </c>
      <c r="J13" s="436">
        <f>VLOOKUP($A13,Model!$A$2:AB31,28,FALSE)*$D13</f>
        <v>0</v>
      </c>
      <c r="K13" s="436">
        <f>VLOOKUP($A13,Model!$A$2:AC31,29,FALSE)*$D13</f>
        <v>0</v>
      </c>
      <c r="L13" s="436">
        <f>VLOOKUP($A13,Model!$A$2:AD31,30,FALSE)*$D13</f>
        <v>0</v>
      </c>
      <c r="M13" s="437">
        <f t="shared" si="0"/>
        <v>0</v>
      </c>
      <c r="N13" s="63"/>
      <c r="O13" s="64"/>
      <c r="Q13" s="467">
        <f>VLOOKUP('Phase-wise Effort'!$A13,Model!$A$2:$AM$22,32,FALSE)*'Phase-wise Effort'!$D13</f>
        <v>0</v>
      </c>
      <c r="R13" s="467">
        <f>VLOOKUP('Phase-wise Effort'!$A13,Model!$A$2:$AM$22,33,FALSE)*'Phase-wise Effort'!$D13</f>
        <v>0</v>
      </c>
      <c r="S13" s="467">
        <f>VLOOKUP('Phase-wise Effort'!$A13,Model!$A$2:$AM$22,34,FALSE)*'Phase-wise Effort'!$D13</f>
        <v>0</v>
      </c>
      <c r="T13" s="467">
        <f>VLOOKUP('Phase-wise Effort'!$A13,Model!$A$2:$AM$22,35,FALSE)*'Phase-wise Effort'!$D13</f>
        <v>0</v>
      </c>
      <c r="U13" s="467">
        <f>VLOOKUP('Phase-wise Effort'!$A13,Model!$A$2:$AM$22,36,FALSE)*'Phase-wise Effort'!$D13</f>
        <v>0</v>
      </c>
      <c r="V13" s="467">
        <f>VLOOKUP('Phase-wise Effort'!$A13,Model!$A$2:$AM$22,37,FALSE)*'Phase-wise Effort'!$D13</f>
        <v>0</v>
      </c>
      <c r="W13" s="467">
        <f>VLOOKUP('Phase-wise Effort'!$A13,Model!$A$2:$AM$22,38,FALSE)*'Phase-wise Effort'!$D13</f>
        <v>0</v>
      </c>
      <c r="X13" s="467">
        <f>VLOOKUP('Phase-wise Effort'!$A13,Model!$A$2:$AM$22,39,FALSE)*'Phase-wise Effort'!$D13</f>
        <v>0</v>
      </c>
      <c r="Y13" s="467">
        <f t="shared" si="1"/>
        <v>0</v>
      </c>
    </row>
    <row r="14" ht="15" customHeight="1">
      <c r="A14" s="79" t="str">
        <f>Model!A12</f>
        <v>DeCommission</v>
      </c>
      <c r="B14" s="65"/>
      <c r="C14" s="120">
        <f>COUNTIF('Factory Input'!$C$2:$C$200,A14)</f>
        <v>0</v>
      </c>
      <c r="D14" s="121">
        <f>SUMIF('Factory Input'!$C$2:$C$200,'Phase-wise Effort'!$A14,'Factory Input'!$V$2:$V$200)</f>
        <v>0</v>
      </c>
      <c r="E14" s="436">
        <f>VLOOKUP($A14,Model!$A$2:W32,23,FALSE)*$D14</f>
        <v>0</v>
      </c>
      <c r="F14" s="436">
        <f>VLOOKUP($A14,Model!$A$2:X32,24,FALSE)*$D14</f>
        <v>0</v>
      </c>
      <c r="G14" s="436">
        <f>VLOOKUP($A14,Model!$A$2:Y32,25,FALSE)*$D14</f>
        <v>0</v>
      </c>
      <c r="H14" s="436">
        <f>VLOOKUP($A14,Model!$A$2:Z32,26,FALSE)*$D14</f>
        <v>0</v>
      </c>
      <c r="I14" s="436">
        <f>VLOOKUP($A14,Model!$A$2:AA32,27,FALSE)*$D14</f>
        <v>0</v>
      </c>
      <c r="J14" s="436">
        <f>VLOOKUP($A14,Model!$A$2:AB32,28,FALSE)*$D14</f>
        <v>0</v>
      </c>
      <c r="K14" s="436">
        <f>VLOOKUP($A14,Model!$A$2:AC32,29,FALSE)*$D14</f>
        <v>0</v>
      </c>
      <c r="L14" s="436">
        <f>VLOOKUP($A14,Model!$A$2:AD32,30,FALSE)*$D14</f>
        <v>0</v>
      </c>
      <c r="M14" s="437">
        <f t="shared" si="0"/>
        <v>0</v>
      </c>
      <c r="N14" s="63"/>
      <c r="O14" s="64"/>
      <c r="Q14" s="467">
        <f>VLOOKUP('Phase-wise Effort'!$A14,Model!$A$2:$AM$22,32,FALSE)*'Phase-wise Effort'!$D14</f>
        <v>0</v>
      </c>
      <c r="R14" s="467">
        <f>VLOOKUP('Phase-wise Effort'!$A14,Model!$A$2:$AM$22,33,FALSE)*'Phase-wise Effort'!$D14</f>
        <v>0</v>
      </c>
      <c r="S14" s="467">
        <f>VLOOKUP('Phase-wise Effort'!$A14,Model!$A$2:$AM$22,34,FALSE)*'Phase-wise Effort'!$D14</f>
        <v>0</v>
      </c>
      <c r="T14" s="467">
        <f>VLOOKUP('Phase-wise Effort'!$A14,Model!$A$2:$AM$22,35,FALSE)*'Phase-wise Effort'!$D14</f>
        <v>0</v>
      </c>
      <c r="U14" s="467">
        <f>VLOOKUP('Phase-wise Effort'!$A14,Model!$A$2:$AM$22,36,FALSE)*'Phase-wise Effort'!$D14</f>
        <v>0</v>
      </c>
      <c r="V14" s="467">
        <f>VLOOKUP('Phase-wise Effort'!$A14,Model!$A$2:$AM$22,37,FALSE)*'Phase-wise Effort'!$D14</f>
        <v>0</v>
      </c>
      <c r="W14" s="467">
        <f>VLOOKUP('Phase-wise Effort'!$A14,Model!$A$2:$AM$22,38,FALSE)*'Phase-wise Effort'!$D14</f>
        <v>0</v>
      </c>
      <c r="X14" s="467">
        <f>VLOOKUP('Phase-wise Effort'!$A14,Model!$A$2:$AM$22,39,FALSE)*'Phase-wise Effort'!$D14</f>
        <v>0</v>
      </c>
      <c r="Y14" s="467">
        <f t="shared" si="1"/>
        <v>0</v>
      </c>
    </row>
    <row r="15" ht="15" customHeight="1">
      <c r="A15" s="79" t="str">
        <f>Model!A13</f>
        <v>COTS Upgrade</v>
      </c>
      <c r="B15" s="65"/>
      <c r="C15" s="120">
        <f>COUNTIF('Factory Input'!$C$2:$C$200,A15)</f>
        <v>0</v>
      </c>
      <c r="D15" s="121">
        <f>SUMIF('Factory Input'!$C$2:$C$200,'Phase-wise Effort'!$A15,'Factory Input'!$V$2:$V$200)</f>
        <v>0</v>
      </c>
      <c r="E15" s="436">
        <f>VLOOKUP($A15,Model!$A$2:W33,23,FALSE)*$D15</f>
        <v>0</v>
      </c>
      <c r="F15" s="436">
        <f>VLOOKUP($A15,Model!$A$2:X33,24,FALSE)*$D15</f>
        <v>0</v>
      </c>
      <c r="G15" s="436">
        <f>VLOOKUP($A15,Model!$A$2:Y33,25,FALSE)*$D15</f>
        <v>0</v>
      </c>
      <c r="H15" s="436">
        <f>VLOOKUP($A15,Model!$A$2:Z33,26,FALSE)*$D15</f>
        <v>0</v>
      </c>
      <c r="I15" s="436">
        <f>VLOOKUP($A15,Model!$A$2:AA33,27,FALSE)*$D15</f>
        <v>0</v>
      </c>
      <c r="J15" s="436">
        <f>VLOOKUP($A15,Model!$A$2:AB33,28,FALSE)*$D15</f>
        <v>0</v>
      </c>
      <c r="K15" s="436">
        <f>VLOOKUP($A15,Model!$A$2:AC33,29,FALSE)*$D15</f>
        <v>0</v>
      </c>
      <c r="L15" s="436">
        <f>VLOOKUP($A15,Model!$A$2:AD33,30,FALSE)*$D15</f>
        <v>0</v>
      </c>
      <c r="M15" s="437">
        <f t="shared" si="0"/>
        <v>0</v>
      </c>
      <c r="N15" s="63"/>
      <c r="O15" s="64"/>
      <c r="Q15" s="467">
        <f>VLOOKUP('Phase-wise Effort'!$A15,Model!$A$2:$AM$22,32,FALSE)*'Phase-wise Effort'!$D15</f>
        <v>0</v>
      </c>
      <c r="R15" s="467">
        <f>VLOOKUP('Phase-wise Effort'!$A15,Model!$A$2:$AM$22,33,FALSE)*'Phase-wise Effort'!$D15</f>
        <v>0</v>
      </c>
      <c r="S15" s="467">
        <f>VLOOKUP('Phase-wise Effort'!$A15,Model!$A$2:$AM$22,34,FALSE)*'Phase-wise Effort'!$D15</f>
        <v>0</v>
      </c>
      <c r="T15" s="467">
        <f>VLOOKUP('Phase-wise Effort'!$A15,Model!$A$2:$AM$22,35,FALSE)*'Phase-wise Effort'!$D15</f>
        <v>0</v>
      </c>
      <c r="U15" s="467">
        <f>VLOOKUP('Phase-wise Effort'!$A15,Model!$A$2:$AM$22,36,FALSE)*'Phase-wise Effort'!$D15</f>
        <v>0</v>
      </c>
      <c r="V15" s="467">
        <f>VLOOKUP('Phase-wise Effort'!$A15,Model!$A$2:$AM$22,37,FALSE)*'Phase-wise Effort'!$D15</f>
        <v>0</v>
      </c>
      <c r="W15" s="467">
        <f>VLOOKUP('Phase-wise Effort'!$A15,Model!$A$2:$AM$22,38,FALSE)*'Phase-wise Effort'!$D15</f>
        <v>0</v>
      </c>
      <c r="X15" s="467">
        <f>VLOOKUP('Phase-wise Effort'!$A15,Model!$A$2:$AM$22,39,FALSE)*'Phase-wise Effort'!$D15</f>
        <v>0</v>
      </c>
      <c r="Y15" s="467">
        <f t="shared" si="1"/>
        <v>0</v>
      </c>
    </row>
    <row r="16" ht="15" customHeight="1">
      <c r="A16" s="79" t="str">
        <f>Model!A14</f>
        <v>DB Upgrade- MySQL/SQL Server</v>
      </c>
      <c r="B16" s="65"/>
      <c r="C16" s="120">
        <f>COUNTIF('Factory Input'!$C$2:$C$200,A16)</f>
        <v>0</v>
      </c>
      <c r="D16" s="121">
        <f>SUMIF('Factory Input'!$C$2:$C$200,'Phase-wise Effort'!$A16,'Factory Input'!$V$2:$V$200)</f>
        <v>0</v>
      </c>
      <c r="E16" s="436">
        <f>VLOOKUP($A16,Model!$A$2:W34,23,FALSE)*$D16</f>
        <v>0</v>
      </c>
      <c r="F16" s="436">
        <f>VLOOKUP($A16,Model!$A$2:X34,24,FALSE)*$D16</f>
        <v>0</v>
      </c>
      <c r="G16" s="436">
        <f>VLOOKUP($A16,Model!$A$2:Y34,25,FALSE)*$D16</f>
        <v>0</v>
      </c>
      <c r="H16" s="436">
        <f>VLOOKUP($A16,Model!$A$2:Z34,26,FALSE)*$D16</f>
        <v>0</v>
      </c>
      <c r="I16" s="436">
        <f>VLOOKUP($A16,Model!$A$2:AA34,27,FALSE)*$D16</f>
        <v>0</v>
      </c>
      <c r="J16" s="436">
        <f>VLOOKUP($A16,Model!$A$2:AB34,28,FALSE)*$D16</f>
        <v>0</v>
      </c>
      <c r="K16" s="436">
        <f>VLOOKUP($A16,Model!$A$2:AC34,29,FALSE)*$D16</f>
        <v>0</v>
      </c>
      <c r="L16" s="436">
        <f>VLOOKUP($A16,Model!$A$2:AD34,30,FALSE)*$D16</f>
        <v>0</v>
      </c>
      <c r="M16" s="437">
        <f t="shared" si="0"/>
        <v>0</v>
      </c>
      <c r="N16" s="63"/>
      <c r="O16" s="64"/>
      <c r="Q16" s="467">
        <f>VLOOKUP('Phase-wise Effort'!$A16,Model!$A$2:$AM$22,32,FALSE)*'Phase-wise Effort'!$D16</f>
        <v>0</v>
      </c>
      <c r="R16" s="467">
        <f>VLOOKUP('Phase-wise Effort'!$A16,Model!$A$2:$AM$22,33,FALSE)*'Phase-wise Effort'!$D16</f>
        <v>0</v>
      </c>
      <c r="S16" s="467">
        <f>VLOOKUP('Phase-wise Effort'!$A16,Model!$A$2:$AM$22,34,FALSE)*'Phase-wise Effort'!$D16</f>
        <v>0</v>
      </c>
      <c r="T16" s="467">
        <f>VLOOKUP('Phase-wise Effort'!$A16,Model!$A$2:$AM$22,35,FALSE)*'Phase-wise Effort'!$D16</f>
        <v>0</v>
      </c>
      <c r="U16" s="467">
        <f>VLOOKUP('Phase-wise Effort'!$A16,Model!$A$2:$AM$22,36,FALSE)*'Phase-wise Effort'!$D16</f>
        <v>0</v>
      </c>
      <c r="V16" s="467">
        <f>VLOOKUP('Phase-wise Effort'!$A16,Model!$A$2:$AM$22,37,FALSE)*'Phase-wise Effort'!$D16</f>
        <v>0</v>
      </c>
      <c r="W16" s="467">
        <f>VLOOKUP('Phase-wise Effort'!$A16,Model!$A$2:$AM$22,38,FALSE)*'Phase-wise Effort'!$D16</f>
        <v>0</v>
      </c>
      <c r="X16" s="467">
        <f>VLOOKUP('Phase-wise Effort'!$A16,Model!$A$2:$AM$22,39,FALSE)*'Phase-wise Effort'!$D16</f>
        <v>0</v>
      </c>
      <c r="Y16" s="467">
        <f t="shared" si="1"/>
        <v>0</v>
      </c>
    </row>
    <row r="17" ht="15" customHeight="1">
      <c r="A17" s="79" t="str">
        <f>Model!A15</f>
        <v>DB Upgrade - Oracle</v>
      </c>
      <c r="B17" s="65"/>
      <c r="C17" s="120">
        <f>COUNTIF('Factory Input'!$C$2:$C$200,A17)</f>
        <v>0</v>
      </c>
      <c r="D17" s="121">
        <f>SUMIF('Factory Input'!$C$2:$C$200,'Phase-wise Effort'!$A17,'Factory Input'!$V$2:$V$200)</f>
        <v>0</v>
      </c>
      <c r="E17" s="436">
        <f>VLOOKUP($A17,Model!$A$2:W35,23,FALSE)*$D17</f>
        <v>0</v>
      </c>
      <c r="F17" s="436">
        <f>VLOOKUP($A17,Model!$A$2:X35,24,FALSE)*$D17</f>
        <v>0</v>
      </c>
      <c r="G17" s="436">
        <f>VLOOKUP($A17,Model!$A$2:Y35,25,FALSE)*$D17</f>
        <v>0</v>
      </c>
      <c r="H17" s="436">
        <f>VLOOKUP($A17,Model!$A$2:Z35,26,FALSE)*$D17</f>
        <v>0</v>
      </c>
      <c r="I17" s="436">
        <f>VLOOKUP($A17,Model!$A$2:AA35,27,FALSE)*$D17</f>
        <v>0</v>
      </c>
      <c r="J17" s="436">
        <f>VLOOKUP($A17,Model!$A$2:AB35,28,FALSE)*$D17</f>
        <v>0</v>
      </c>
      <c r="K17" s="436">
        <f>VLOOKUP($A17,Model!$A$2:AC35,29,FALSE)*$D17</f>
        <v>0</v>
      </c>
      <c r="L17" s="436">
        <f>VLOOKUP($A17,Model!$A$2:AD35,30,FALSE)*$D17</f>
        <v>0</v>
      </c>
      <c r="M17" s="437">
        <f t="shared" si="0"/>
        <v>0</v>
      </c>
      <c r="N17" s="63"/>
      <c r="O17" s="64"/>
      <c r="Q17" s="467">
        <f>VLOOKUP('Phase-wise Effort'!$A17,Model!$A$2:$AM$22,32,FALSE)*'Phase-wise Effort'!$D17</f>
        <v>0</v>
      </c>
      <c r="R17" s="467">
        <f>VLOOKUP('Phase-wise Effort'!$A17,Model!$A$2:$AM$22,33,FALSE)*'Phase-wise Effort'!$D17</f>
        <v>0</v>
      </c>
      <c r="S17" s="467">
        <f>VLOOKUP('Phase-wise Effort'!$A17,Model!$A$2:$AM$22,34,FALSE)*'Phase-wise Effort'!$D17</f>
        <v>0</v>
      </c>
      <c r="T17" s="467">
        <f>VLOOKUP('Phase-wise Effort'!$A17,Model!$A$2:$AM$22,35,FALSE)*'Phase-wise Effort'!$D17</f>
        <v>0</v>
      </c>
      <c r="U17" s="467">
        <f>VLOOKUP('Phase-wise Effort'!$A17,Model!$A$2:$AM$22,36,FALSE)*'Phase-wise Effort'!$D17</f>
        <v>0</v>
      </c>
      <c r="V17" s="467">
        <f>VLOOKUP('Phase-wise Effort'!$A17,Model!$A$2:$AM$22,37,FALSE)*'Phase-wise Effort'!$D17</f>
        <v>0</v>
      </c>
      <c r="W17" s="467">
        <f>VLOOKUP('Phase-wise Effort'!$A17,Model!$A$2:$AM$22,38,FALSE)*'Phase-wise Effort'!$D17</f>
        <v>0</v>
      </c>
      <c r="X17" s="467">
        <f>VLOOKUP('Phase-wise Effort'!$A17,Model!$A$2:$AM$22,39,FALSE)*'Phase-wise Effort'!$D17</f>
        <v>0</v>
      </c>
      <c r="Y17" s="467">
        <f t="shared" si="1"/>
        <v>0</v>
      </c>
    </row>
    <row r="18" ht="15" customHeight="1">
      <c r="A18" s="79" t="str">
        <f>Model!A16</f>
        <v>Cross DB Migration - Non Cluster</v>
      </c>
      <c r="B18" s="65"/>
      <c r="C18" s="120">
        <f>COUNTIF('Factory Input'!$C$2:$C$200,A18)</f>
        <v>0</v>
      </c>
      <c r="D18" s="121">
        <f>SUMIF('Factory Input'!$C$2:$C$200,'Phase-wise Effort'!$A18,'Factory Input'!$V$2:$V$200)</f>
        <v>0</v>
      </c>
      <c r="E18" s="436">
        <f>VLOOKUP($A18,Model!$A$2:W36,23,FALSE)*$D18</f>
        <v>0</v>
      </c>
      <c r="F18" s="436">
        <f>VLOOKUP($A18,Model!$A$2:X36,24,FALSE)*$D18</f>
        <v>0</v>
      </c>
      <c r="G18" s="436">
        <f>VLOOKUP($A18,Model!$A$2:Y36,25,FALSE)*$D18</f>
        <v>0</v>
      </c>
      <c r="H18" s="436">
        <f>VLOOKUP($A18,Model!$A$2:Z36,26,FALSE)*$D18</f>
        <v>0</v>
      </c>
      <c r="I18" s="436">
        <f>VLOOKUP($A18,Model!$A$2:AA36,27,FALSE)*$D18</f>
        <v>0</v>
      </c>
      <c r="J18" s="436">
        <f>VLOOKUP($A18,Model!$A$2:AB36,28,FALSE)*$D18</f>
        <v>0</v>
      </c>
      <c r="K18" s="436">
        <f>VLOOKUP($A18,Model!$A$2:AC36,29,FALSE)*$D18</f>
        <v>0</v>
      </c>
      <c r="L18" s="436">
        <f>VLOOKUP($A18,Model!$A$2:AD36,30,FALSE)*$D18</f>
        <v>0</v>
      </c>
      <c r="M18" s="437">
        <f t="shared" si="0"/>
        <v>0</v>
      </c>
      <c r="N18" s="63"/>
      <c r="O18" s="64"/>
      <c r="Q18" s="467">
        <f>VLOOKUP('Phase-wise Effort'!$A18,Model!$A$2:$AM$22,32,FALSE)*'Phase-wise Effort'!$D18</f>
        <v>0</v>
      </c>
      <c r="R18" s="467">
        <f>VLOOKUP('Phase-wise Effort'!$A18,Model!$A$2:$AM$22,33,FALSE)*'Phase-wise Effort'!$D18</f>
        <v>0</v>
      </c>
      <c r="S18" s="467">
        <f>VLOOKUP('Phase-wise Effort'!$A18,Model!$A$2:$AM$22,34,FALSE)*'Phase-wise Effort'!$D18</f>
        <v>0</v>
      </c>
      <c r="T18" s="467">
        <f>VLOOKUP('Phase-wise Effort'!$A18,Model!$A$2:$AM$22,35,FALSE)*'Phase-wise Effort'!$D18</f>
        <v>0</v>
      </c>
      <c r="U18" s="467">
        <f>VLOOKUP('Phase-wise Effort'!$A18,Model!$A$2:$AM$22,36,FALSE)*'Phase-wise Effort'!$D18</f>
        <v>0</v>
      </c>
      <c r="V18" s="467">
        <f>VLOOKUP('Phase-wise Effort'!$A18,Model!$A$2:$AM$22,37,FALSE)*'Phase-wise Effort'!$D18</f>
        <v>0</v>
      </c>
      <c r="W18" s="467">
        <f>VLOOKUP('Phase-wise Effort'!$A18,Model!$A$2:$AM$22,38,FALSE)*'Phase-wise Effort'!$D18</f>
        <v>0</v>
      </c>
      <c r="X18" s="467">
        <f>VLOOKUP('Phase-wise Effort'!$A18,Model!$A$2:$AM$22,39,FALSE)*'Phase-wise Effort'!$D18</f>
        <v>0</v>
      </c>
      <c r="Y18" s="467">
        <f t="shared" si="1"/>
        <v>0</v>
      </c>
    </row>
    <row r="19" ht="15" customHeight="1">
      <c r="A19" s="79" t="str">
        <f>Model!A17</f>
        <v>Cross DB Migratio - Clustered</v>
      </c>
      <c r="B19" s="65"/>
      <c r="C19" s="120">
        <f>COUNTIF('Factory Input'!$C$2:$C$200,A19)</f>
        <v>0</v>
      </c>
      <c r="D19" s="121">
        <f>SUMIF('Factory Input'!$C$2:$C$200,'Phase-wise Effort'!$A19,'Factory Input'!$V$2:$V$200)</f>
        <v>0</v>
      </c>
      <c r="E19" s="436">
        <f>VLOOKUP($A19,Model!$A$2:W37,23,FALSE)*$D19</f>
        <v>0</v>
      </c>
      <c r="F19" s="436">
        <f>VLOOKUP($A19,Model!$A$2:X37,24,FALSE)*$D19</f>
        <v>0</v>
      </c>
      <c r="G19" s="436">
        <f>VLOOKUP($A19,Model!$A$2:Y37,25,FALSE)*$D19</f>
        <v>0</v>
      </c>
      <c r="H19" s="436">
        <f>VLOOKUP($A19,Model!$A$2:Z37,26,FALSE)*$D19</f>
        <v>0</v>
      </c>
      <c r="I19" s="436">
        <f>VLOOKUP($A19,Model!$A$2:AA37,27,FALSE)*$D19</f>
        <v>0</v>
      </c>
      <c r="J19" s="436">
        <f>VLOOKUP($A19,Model!$A$2:AB37,28,FALSE)*$D19</f>
        <v>0</v>
      </c>
      <c r="K19" s="436">
        <f>VLOOKUP($A19,Model!$A$2:AC37,29,FALSE)*$D19</f>
        <v>0</v>
      </c>
      <c r="L19" s="436">
        <f>VLOOKUP($A19,Model!$A$2:AD37,30,FALSE)*$D19</f>
        <v>0</v>
      </c>
      <c r="M19" s="437">
        <f t="shared" si="0"/>
        <v>0</v>
      </c>
      <c r="N19" s="63"/>
      <c r="O19" s="64"/>
      <c r="Q19" s="467">
        <f>VLOOKUP('Phase-wise Effort'!$A19,Model!$A$2:$AM$22,32,FALSE)*'Phase-wise Effort'!$D19</f>
        <v>0</v>
      </c>
      <c r="R19" s="467">
        <f>VLOOKUP('Phase-wise Effort'!$A19,Model!$A$2:$AM$22,33,FALSE)*'Phase-wise Effort'!$D19</f>
        <v>0</v>
      </c>
      <c r="S19" s="467">
        <f>VLOOKUP('Phase-wise Effort'!$A19,Model!$A$2:$AM$22,34,FALSE)*'Phase-wise Effort'!$D19</f>
        <v>0</v>
      </c>
      <c r="T19" s="467">
        <f>VLOOKUP('Phase-wise Effort'!$A19,Model!$A$2:$AM$22,35,FALSE)*'Phase-wise Effort'!$D19</f>
        <v>0</v>
      </c>
      <c r="U19" s="467">
        <f>VLOOKUP('Phase-wise Effort'!$A19,Model!$A$2:$AM$22,36,FALSE)*'Phase-wise Effort'!$D19</f>
        <v>0</v>
      </c>
      <c r="V19" s="467">
        <f>VLOOKUP('Phase-wise Effort'!$A19,Model!$A$2:$AM$22,37,FALSE)*'Phase-wise Effort'!$D19</f>
        <v>0</v>
      </c>
      <c r="W19" s="467">
        <f>VLOOKUP('Phase-wise Effort'!$A19,Model!$A$2:$AM$22,38,FALSE)*'Phase-wise Effort'!$D19</f>
        <v>0</v>
      </c>
      <c r="X19" s="467">
        <f>VLOOKUP('Phase-wise Effort'!$A19,Model!$A$2:$AM$22,39,FALSE)*'Phase-wise Effort'!$D19</f>
        <v>0</v>
      </c>
      <c r="Y19" s="467">
        <f t="shared" si="1"/>
        <v>0</v>
      </c>
    </row>
    <row r="20" ht="15" customHeight="1">
      <c r="A20" s="79" t="str">
        <f>Model!A18</f>
        <v>Refactor Java - Java/MW  upgrade</v>
      </c>
      <c r="B20" s="65"/>
      <c r="C20" s="120">
        <f>COUNTIF('Factory Input'!$C$2:$C$200,A20)</f>
        <v>0</v>
      </c>
      <c r="D20" s="121">
        <f>SUMIF('Factory Input'!$C$2:$C$200,'Phase-wise Effort'!$A20,'Factory Input'!$V$2:$V$200)</f>
        <v>0</v>
      </c>
      <c r="E20" s="436">
        <f>VLOOKUP($A20,Model!$A$2:W38,23,FALSE)*$D20</f>
        <v>0</v>
      </c>
      <c r="F20" s="436">
        <f>VLOOKUP($A20,Model!$A$2:X38,24,FALSE)*$D20</f>
        <v>0</v>
      </c>
      <c r="G20" s="436">
        <f>VLOOKUP($A20,Model!$A$2:Y38,25,FALSE)*$D20</f>
        <v>0</v>
      </c>
      <c r="H20" s="436">
        <f>VLOOKUP($A20,Model!$A$2:Z38,26,FALSE)*$D20</f>
        <v>0</v>
      </c>
      <c r="I20" s="436">
        <f>VLOOKUP($A20,Model!$A$2:AA38,27,FALSE)*$D20</f>
        <v>0</v>
      </c>
      <c r="J20" s="436">
        <f>VLOOKUP($A20,Model!$A$2:AB38,28,FALSE)*$D20</f>
        <v>0</v>
      </c>
      <c r="K20" s="436">
        <f>VLOOKUP($A20,Model!$A$2:AC38,29,FALSE)*$D20</f>
        <v>0</v>
      </c>
      <c r="L20" s="436">
        <f>VLOOKUP($A20,Model!$A$2:AD38,30,FALSE)*$D20</f>
        <v>0</v>
      </c>
      <c r="M20" s="437">
        <f t="shared" si="0"/>
        <v>0</v>
      </c>
      <c r="N20" s="63"/>
      <c r="O20" s="64"/>
      <c r="Q20" s="467">
        <f>VLOOKUP('Phase-wise Effort'!$A20,Model!$A$2:$AM$22,32,FALSE)*'Phase-wise Effort'!$D20</f>
        <v>0</v>
      </c>
      <c r="R20" s="467">
        <f>VLOOKUP('Phase-wise Effort'!$A20,Model!$A$2:$AM$22,33,FALSE)*'Phase-wise Effort'!$D20</f>
        <v>0</v>
      </c>
      <c r="S20" s="467">
        <f>VLOOKUP('Phase-wise Effort'!$A20,Model!$A$2:$AM$22,34,FALSE)*'Phase-wise Effort'!$D20</f>
        <v>0</v>
      </c>
      <c r="T20" s="467">
        <f>VLOOKUP('Phase-wise Effort'!$A20,Model!$A$2:$AM$22,35,FALSE)*'Phase-wise Effort'!$D20</f>
        <v>0</v>
      </c>
      <c r="U20" s="467">
        <f>VLOOKUP('Phase-wise Effort'!$A20,Model!$A$2:$AM$22,36,FALSE)*'Phase-wise Effort'!$D20</f>
        <v>0</v>
      </c>
      <c r="V20" s="467">
        <f>VLOOKUP('Phase-wise Effort'!$A20,Model!$A$2:$AM$22,37,FALSE)*'Phase-wise Effort'!$D20</f>
        <v>0</v>
      </c>
      <c r="W20" s="467">
        <f>VLOOKUP('Phase-wise Effort'!$A20,Model!$A$2:$AM$22,38,FALSE)*'Phase-wise Effort'!$D20</f>
        <v>0</v>
      </c>
      <c r="X20" s="467">
        <f>VLOOKUP('Phase-wise Effort'!$A20,Model!$A$2:$AM$22,39,FALSE)*'Phase-wise Effort'!$D20</f>
        <v>0</v>
      </c>
      <c r="Y20" s="467">
        <f t="shared" si="1"/>
        <v>0</v>
      </c>
    </row>
    <row r="21" ht="15" customHeight="1">
      <c r="A21" s="79" t="str">
        <f>Model!A19</f>
        <v>Refactor Java - Spring, Hibernate</v>
      </c>
      <c r="B21" s="65"/>
      <c r="C21" s="120">
        <f>COUNTIF('Factory Input'!$C$2:$C$200,A21)</f>
        <v>0</v>
      </c>
      <c r="D21" s="121">
        <f>SUMIF('Factory Input'!$C$2:$C$200,'Phase-wise Effort'!$A21,'Factory Input'!$V$2:$V$200)</f>
        <v>0</v>
      </c>
      <c r="E21" s="436">
        <f>VLOOKUP($A21,Model!$A$2:W39,23,FALSE)*$D21</f>
        <v>0</v>
      </c>
      <c r="F21" s="436">
        <f>VLOOKUP($A21,Model!$A$2:X39,24,FALSE)*$D21</f>
        <v>0</v>
      </c>
      <c r="G21" s="436">
        <f>VLOOKUP($A21,Model!$A$2:Y39,25,FALSE)*$D21</f>
        <v>0</v>
      </c>
      <c r="H21" s="436">
        <f>VLOOKUP($A21,Model!$A$2:Z39,26,FALSE)*$D21</f>
        <v>0</v>
      </c>
      <c r="I21" s="436">
        <f>VLOOKUP($A21,Model!$A$2:AA39,27,FALSE)*$D21</f>
        <v>0</v>
      </c>
      <c r="J21" s="436">
        <f>VLOOKUP($A21,Model!$A$2:AB39,28,FALSE)*$D21</f>
        <v>0</v>
      </c>
      <c r="K21" s="436">
        <f>VLOOKUP($A21,Model!$A$2:AC39,29,FALSE)*$D21</f>
        <v>0</v>
      </c>
      <c r="L21" s="436">
        <f>VLOOKUP($A21,Model!$A$2:AD39,30,FALSE)*$D21</f>
        <v>0</v>
      </c>
      <c r="M21" s="437">
        <f t="shared" si="0"/>
        <v>0</v>
      </c>
      <c r="N21" s="63"/>
      <c r="O21" s="64"/>
      <c r="Q21" s="467">
        <f>VLOOKUP('Phase-wise Effort'!$A21,Model!$A$2:$AM$22,32,FALSE)*'Phase-wise Effort'!$D21</f>
        <v>0</v>
      </c>
      <c r="R21" s="467">
        <f>VLOOKUP('Phase-wise Effort'!$A21,Model!$A$2:$AM$22,33,FALSE)*'Phase-wise Effort'!$D21</f>
        <v>0</v>
      </c>
      <c r="S21" s="467">
        <f>VLOOKUP('Phase-wise Effort'!$A21,Model!$A$2:$AM$22,34,FALSE)*'Phase-wise Effort'!$D21</f>
        <v>0</v>
      </c>
      <c r="T21" s="467">
        <f>VLOOKUP('Phase-wise Effort'!$A21,Model!$A$2:$AM$22,35,FALSE)*'Phase-wise Effort'!$D21</f>
        <v>0</v>
      </c>
      <c r="U21" s="467">
        <f>VLOOKUP('Phase-wise Effort'!$A21,Model!$A$2:$AM$22,36,FALSE)*'Phase-wise Effort'!$D21</f>
        <v>0</v>
      </c>
      <c r="V21" s="467">
        <f>VLOOKUP('Phase-wise Effort'!$A21,Model!$A$2:$AM$22,37,FALSE)*'Phase-wise Effort'!$D21</f>
        <v>0</v>
      </c>
      <c r="W21" s="467">
        <f>VLOOKUP('Phase-wise Effort'!$A21,Model!$A$2:$AM$22,38,FALSE)*'Phase-wise Effort'!$D21</f>
        <v>0</v>
      </c>
      <c r="X21" s="467">
        <f>VLOOKUP('Phase-wise Effort'!$A21,Model!$A$2:$AM$22,39,FALSE)*'Phase-wise Effort'!$D21</f>
        <v>0</v>
      </c>
      <c r="Y21" s="467">
        <f t="shared" si="1"/>
        <v>0</v>
      </c>
    </row>
    <row r="22" ht="15" customHeight="1">
      <c r="A22" s="79" t="str">
        <f>Model!A20</f>
        <v>Refactor Java - Middleware Migration</v>
      </c>
      <c r="B22" s="65"/>
      <c r="C22" s="120">
        <f>COUNTIF('Factory Input'!$C$2:$C$200,A22)</f>
        <v>0</v>
      </c>
      <c r="D22" s="121">
        <f>SUMIF('Factory Input'!$C$2:$C$200,'Phase-wise Effort'!$A22,'Factory Input'!$V$2:$V$200)</f>
        <v>0</v>
      </c>
      <c r="E22" s="436">
        <f>VLOOKUP($A22,Model!$A$2:W40,23,FALSE)*$D22</f>
        <v>0</v>
      </c>
      <c r="F22" s="436">
        <f>VLOOKUP($A22,Model!$A$2:X40,24,FALSE)*$D22</f>
        <v>0</v>
      </c>
      <c r="G22" s="436">
        <f>VLOOKUP($A22,Model!$A$2:Y40,25,FALSE)*$D22</f>
        <v>0</v>
      </c>
      <c r="H22" s="436">
        <f>VLOOKUP($A22,Model!$A$2:Z40,26,FALSE)*$D22</f>
        <v>0</v>
      </c>
      <c r="I22" s="436">
        <f>VLOOKUP($A22,Model!$A$2:AA40,27,FALSE)*$D22</f>
        <v>0</v>
      </c>
      <c r="J22" s="436">
        <f>VLOOKUP($A22,Model!$A$2:AB40,28,FALSE)*$D22</f>
        <v>0</v>
      </c>
      <c r="K22" s="436">
        <f>VLOOKUP($A22,Model!$A$2:AC40,29,FALSE)*$D22</f>
        <v>0</v>
      </c>
      <c r="L22" s="436">
        <f>VLOOKUP($A22,Model!$A$2:AD40,30,FALSE)*$D22</f>
        <v>0</v>
      </c>
      <c r="M22" s="437">
        <f t="shared" si="0"/>
        <v>0</v>
      </c>
      <c r="N22" s="63"/>
      <c r="O22" s="64"/>
      <c r="Q22" s="467">
        <f>VLOOKUP('Phase-wise Effort'!$A22,Model!$A$2:$AM$22,32,FALSE)*'Phase-wise Effort'!$D22</f>
        <v>0</v>
      </c>
      <c r="R22" s="467">
        <f>VLOOKUP('Phase-wise Effort'!$A22,Model!$A$2:$AM$22,33,FALSE)*'Phase-wise Effort'!$D22</f>
        <v>0</v>
      </c>
      <c r="S22" s="467">
        <f>VLOOKUP('Phase-wise Effort'!$A22,Model!$A$2:$AM$22,34,FALSE)*'Phase-wise Effort'!$D22</f>
        <v>0</v>
      </c>
      <c r="T22" s="467">
        <f>VLOOKUP('Phase-wise Effort'!$A22,Model!$A$2:$AM$22,35,FALSE)*'Phase-wise Effort'!$D22</f>
        <v>0</v>
      </c>
      <c r="U22" s="467">
        <f>VLOOKUP('Phase-wise Effort'!$A22,Model!$A$2:$AM$22,36,FALSE)*'Phase-wise Effort'!$D22</f>
        <v>0</v>
      </c>
      <c r="V22" s="467">
        <f>VLOOKUP('Phase-wise Effort'!$A22,Model!$A$2:$AM$22,37,FALSE)*'Phase-wise Effort'!$D22</f>
        <v>0</v>
      </c>
      <c r="W22" s="467">
        <f>VLOOKUP('Phase-wise Effort'!$A22,Model!$A$2:$AM$22,38,FALSE)*'Phase-wise Effort'!$D22</f>
        <v>0</v>
      </c>
      <c r="X22" s="467">
        <f>VLOOKUP('Phase-wise Effort'!$A22,Model!$A$2:$AM$22,39,FALSE)*'Phase-wise Effort'!$D22</f>
        <v>0</v>
      </c>
      <c r="Y22" s="467">
        <f t="shared" si="1"/>
        <v>0</v>
      </c>
    </row>
    <row r="23" ht="15" customHeight="1">
      <c r="A23" s="79" t="str">
        <f>Model!A21</f>
        <v>Refactor Java - UI Modernization</v>
      </c>
      <c r="B23" s="65"/>
      <c r="C23" s="120">
        <f>COUNTIF('Factory Input'!$C$2:$C$200,A23)</f>
        <v>0</v>
      </c>
      <c r="D23" s="121">
        <f>SUMIF('Factory Input'!$C$2:$C$200,'Phase-wise Effort'!$A23,'Factory Input'!$V$2:$V$200)</f>
        <v>0</v>
      </c>
      <c r="E23" s="436">
        <f>VLOOKUP($A23,Model!$A$2:W41,23,FALSE)*$D23</f>
        <v>0</v>
      </c>
      <c r="F23" s="436">
        <f>VLOOKUP($A23,Model!$A$2:X41,24,FALSE)*$D23</f>
        <v>0</v>
      </c>
      <c r="G23" s="436">
        <f>VLOOKUP($A23,Model!$A$2:Y41,25,FALSE)*$D23</f>
        <v>0</v>
      </c>
      <c r="H23" s="436">
        <f>VLOOKUP($A23,Model!$A$2:Z41,26,FALSE)*$D23</f>
        <v>0</v>
      </c>
      <c r="I23" s="436">
        <f>VLOOKUP($A23,Model!$A$2:AA41,27,FALSE)*$D23</f>
        <v>0</v>
      </c>
      <c r="J23" s="436">
        <f>VLOOKUP($A23,Model!$A$2:AB41,28,FALSE)*$D23</f>
        <v>0</v>
      </c>
      <c r="K23" s="436">
        <f>VLOOKUP($A23,Model!$A$2:AC41,29,FALSE)*$D23</f>
        <v>0</v>
      </c>
      <c r="L23" s="436">
        <f>VLOOKUP($A23,Model!$A$2:AD41,30,FALSE)*$D23</f>
        <v>0</v>
      </c>
      <c r="M23" s="437">
        <f t="shared" si="0"/>
        <v>0</v>
      </c>
      <c r="N23" s="63"/>
      <c r="O23" s="64"/>
      <c r="Q23" s="467">
        <f>VLOOKUP('Phase-wise Effort'!$A23,Model!$A$2:$AM$22,32,FALSE)*'Phase-wise Effort'!$D23</f>
        <v>0</v>
      </c>
      <c r="R23" s="467">
        <f>VLOOKUP('Phase-wise Effort'!$A23,Model!$A$2:$AM$22,33,FALSE)*'Phase-wise Effort'!$D23</f>
        <v>0</v>
      </c>
      <c r="S23" s="467">
        <f>VLOOKUP('Phase-wise Effort'!$A23,Model!$A$2:$AM$22,34,FALSE)*'Phase-wise Effort'!$D23</f>
        <v>0</v>
      </c>
      <c r="T23" s="467">
        <f>VLOOKUP('Phase-wise Effort'!$A23,Model!$A$2:$AM$22,35,FALSE)*'Phase-wise Effort'!$D23</f>
        <v>0</v>
      </c>
      <c r="U23" s="467">
        <f>VLOOKUP('Phase-wise Effort'!$A23,Model!$A$2:$AM$22,36,FALSE)*'Phase-wise Effort'!$D23</f>
        <v>0</v>
      </c>
      <c r="V23" s="467">
        <f>VLOOKUP('Phase-wise Effort'!$A23,Model!$A$2:$AM$22,37,FALSE)*'Phase-wise Effort'!$D23</f>
        <v>0</v>
      </c>
      <c r="W23" s="467">
        <f>VLOOKUP('Phase-wise Effort'!$A23,Model!$A$2:$AM$22,38,FALSE)*'Phase-wise Effort'!$D23</f>
        <v>0</v>
      </c>
      <c r="X23" s="467">
        <f>VLOOKUP('Phase-wise Effort'!$A23,Model!$A$2:$AM$22,39,FALSE)*'Phase-wise Effort'!$D23</f>
        <v>0</v>
      </c>
      <c r="Y23" s="467">
        <f t="shared" si="1"/>
        <v>0</v>
      </c>
    </row>
    <row r="24" ht="15" customHeight="1">
      <c r="A24" s="79" t="str">
        <f>Model!A22</f>
        <v>Refactor Java - Stateless &amp; scalable</v>
      </c>
      <c r="B24" s="65"/>
      <c r="C24" s="120">
        <f>COUNTIF('Factory Input'!$C$2:$C$200,A24)</f>
        <v>0</v>
      </c>
      <c r="D24" s="121">
        <f>SUMIF('Factory Input'!$C$2:$C$200,'Phase-wise Effort'!$A24,'Factory Input'!$V$2:$V$200)</f>
        <v>0</v>
      </c>
      <c r="E24" s="436">
        <f>VLOOKUP($A24,Model!$A$2:W42,23,FALSE)*$D24</f>
        <v>0</v>
      </c>
      <c r="F24" s="436">
        <f>VLOOKUP($A24,Model!$A$2:X42,24,FALSE)*$D24</f>
        <v>0</v>
      </c>
      <c r="G24" s="436">
        <f>VLOOKUP($A24,Model!$A$2:Y42,25,FALSE)*$D24</f>
        <v>0</v>
      </c>
      <c r="H24" s="436">
        <f>VLOOKUP($A24,Model!$A$2:Z42,26,FALSE)*$D24</f>
        <v>0</v>
      </c>
      <c r="I24" s="436">
        <f>VLOOKUP($A24,Model!$A$2:AA42,27,FALSE)*$D24</f>
        <v>0</v>
      </c>
      <c r="J24" s="436">
        <f>VLOOKUP($A24,Model!$A$2:AB42,28,FALSE)*$D24</f>
        <v>0</v>
      </c>
      <c r="K24" s="436">
        <f>VLOOKUP($A24,Model!$A$2:AC42,29,FALSE)*$D24</f>
        <v>0</v>
      </c>
      <c r="L24" s="436">
        <f>VLOOKUP($A24,Model!$A$2:AD42,30,FALSE)*$D24</f>
        <v>0</v>
      </c>
      <c r="M24" s="437">
        <f t="shared" si="0"/>
        <v>0</v>
      </c>
      <c r="N24" s="63"/>
      <c r="O24" s="64"/>
      <c r="Q24" s="467">
        <f>VLOOKUP('Phase-wise Effort'!$A24,Model!$A$2:$AM$22,32,FALSE)*'Phase-wise Effort'!$D24</f>
        <v>0</v>
      </c>
      <c r="R24" s="467">
        <f>VLOOKUP('Phase-wise Effort'!$A24,Model!$A$2:$AM$22,33,FALSE)*'Phase-wise Effort'!$D24</f>
        <v>0</v>
      </c>
      <c r="S24" s="467">
        <f>VLOOKUP('Phase-wise Effort'!$A24,Model!$A$2:$AM$22,34,FALSE)*'Phase-wise Effort'!$D24</f>
        <v>0</v>
      </c>
      <c r="T24" s="467">
        <f>VLOOKUP('Phase-wise Effort'!$A24,Model!$A$2:$AM$22,35,FALSE)*'Phase-wise Effort'!$D24</f>
        <v>0</v>
      </c>
      <c r="U24" s="467">
        <f>VLOOKUP('Phase-wise Effort'!$A24,Model!$A$2:$AM$22,36,FALSE)*'Phase-wise Effort'!$D24</f>
        <v>0</v>
      </c>
      <c r="V24" s="467">
        <f>VLOOKUP('Phase-wise Effort'!$A24,Model!$A$2:$AM$22,37,FALSE)*'Phase-wise Effort'!$D24</f>
        <v>0</v>
      </c>
      <c r="W24" s="467">
        <f>VLOOKUP('Phase-wise Effort'!$A24,Model!$A$2:$AM$22,38,FALSE)*'Phase-wise Effort'!$D24</f>
        <v>0</v>
      </c>
      <c r="X24" s="467">
        <f>VLOOKUP('Phase-wise Effort'!$A24,Model!$A$2:$AM$22,39,FALSE)*'Phase-wise Effort'!$D24</f>
        <v>0</v>
      </c>
      <c r="Y24" s="467">
        <f t="shared" si="1"/>
        <v>0</v>
      </c>
    </row>
    <row r="25" ht="15" customHeight="1">
      <c r="A25" s="499" t="s">
        <v>269</v>
      </c>
      <c r="B25" s="463"/>
      <c r="C25" s="463"/>
      <c r="D25" s="463"/>
      <c r="E25" s="466"/>
      <c r="F25" s="466"/>
      <c r="G25" s="466"/>
      <c r="H25" s="466">
        <f>SUM(H4:H24)</f>
        <v>0</v>
      </c>
      <c r="I25" s="466">
        <f ref="I25:M25" t="shared" si="2">SUM(I4:I24)</f>
        <v>0</v>
      </c>
      <c r="J25" s="466">
        <f t="shared" si="2"/>
        <v>0</v>
      </c>
      <c r="K25" s="466">
        <f t="shared" si="2"/>
        <v>0</v>
      </c>
      <c r="L25" s="466">
        <f t="shared" si="2"/>
        <v>0</v>
      </c>
      <c r="M25" s="466">
        <f t="shared" si="2"/>
        <v>0</v>
      </c>
      <c r="N25" s="474"/>
      <c r="O25" s="475"/>
      <c r="Q25" s="468">
        <f ref="Q25:Y25" t="shared" si="3">SUM(Q4:Q24)</f>
        <v>0</v>
      </c>
      <c r="R25" s="468">
        <f t="shared" si="3"/>
        <v>0</v>
      </c>
      <c r="S25" s="468">
        <f t="shared" si="3"/>
        <v>0</v>
      </c>
      <c r="T25" s="468">
        <f t="shared" si="3"/>
        <v>0</v>
      </c>
      <c r="U25" s="468">
        <f t="shared" si="3"/>
        <v>0</v>
      </c>
      <c r="V25" s="468">
        <f t="shared" si="3"/>
        <v>0</v>
      </c>
      <c r="W25" s="468">
        <f t="shared" si="3"/>
        <v>0</v>
      </c>
      <c r="X25" s="468">
        <f t="shared" si="3"/>
        <v>0</v>
      </c>
      <c r="Y25" s="468">
        <f t="shared" si="3"/>
        <v>0</v>
      </c>
    </row>
    <row r="26" ht="15" customHeight="1">
      <c r="A26" s="483"/>
      <c r="B26" s="477"/>
      <c r="C26" s="477"/>
      <c r="D26" s="477"/>
      <c r="E26" s="478"/>
      <c r="F26" s="478"/>
      <c r="G26" s="478"/>
      <c r="H26" s="482"/>
      <c r="I26" s="482"/>
      <c r="J26" s="482"/>
      <c r="K26" s="482"/>
      <c r="L26" s="482"/>
      <c r="M26" s="482"/>
      <c r="N26" s="482"/>
      <c r="O26" s="482"/>
      <c r="Q26" s="469"/>
      <c r="R26" s="469"/>
      <c r="S26" s="469"/>
      <c r="T26" s="469"/>
      <c r="U26" s="469"/>
      <c r="V26" s="469"/>
      <c r="W26" s="469"/>
      <c r="X26" s="469"/>
      <c r="Y26" s="469"/>
    </row>
    <row r="27" ht="15" customHeight="1">
      <c r="A27" s="483"/>
      <c r="B27" s="477"/>
      <c r="C27" s="477"/>
      <c r="D27" s="477"/>
      <c r="E27" s="478"/>
      <c r="F27" s="478"/>
      <c r="G27" s="478"/>
      <c r="H27" s="482"/>
      <c r="I27" s="482"/>
      <c r="J27" s="482"/>
      <c r="K27" s="482"/>
      <c r="L27" s="482"/>
      <c r="M27" s="482"/>
      <c r="N27" s="482"/>
      <c r="O27" s="482"/>
      <c r="Q27" s="469" t="s">
        <v>270</v>
      </c>
      <c r="R27" s="467">
        <f>SUM(R4,R8:R13)</f>
        <v>0</v>
      </c>
      <c r="S27" s="467">
        <f>SUM(S4,S8:S13)</f>
        <v>0</v>
      </c>
      <c r="T27" s="469"/>
      <c r="U27" s="469"/>
      <c r="V27" s="469"/>
      <c r="W27" s="469"/>
      <c r="X27" s="469"/>
      <c r="Y27" s="469"/>
    </row>
    <row r="28" ht="15" customHeight="1">
      <c r="A28" s="483"/>
      <c r="B28" s="477"/>
      <c r="C28" s="477"/>
      <c r="D28" s="477"/>
      <c r="E28" s="478"/>
      <c r="F28" s="478"/>
      <c r="G28" s="478"/>
      <c r="H28" s="482"/>
      <c r="I28" s="482"/>
      <c r="J28" s="482"/>
      <c r="K28" s="482"/>
      <c r="L28" s="482"/>
      <c r="M28" s="482"/>
      <c r="N28" s="482"/>
      <c r="O28" s="482"/>
      <c r="Q28" s="469" t="s">
        <v>271</v>
      </c>
      <c r="R28" s="467">
        <f>SUM(R20:R24)</f>
        <v>0</v>
      </c>
      <c r="S28" s="467">
        <f>SUM(S20:S24)</f>
        <v>0</v>
      </c>
      <c r="T28" s="469"/>
      <c r="U28" s="469"/>
      <c r="V28" s="469"/>
      <c r="W28" s="469"/>
      <c r="X28" s="469"/>
      <c r="Y28" s="469"/>
    </row>
    <row r="29" ht="15" customHeight="1">
      <c r="A29" s="483"/>
      <c r="B29" s="477"/>
      <c r="C29" s="477"/>
      <c r="D29" s="477"/>
      <c r="E29" s="480"/>
      <c r="F29" s="480"/>
      <c r="G29" s="480"/>
      <c r="H29" s="482"/>
      <c r="I29" s="482"/>
      <c r="J29" s="482"/>
      <c r="K29" s="482"/>
      <c r="L29" s="482"/>
      <c r="M29" s="482"/>
      <c r="N29" s="482"/>
      <c r="O29" s="482"/>
      <c r="Q29" s="469" t="s">
        <v>272</v>
      </c>
      <c r="R29" s="467">
        <f>SUM(R5:R7)</f>
        <v>0</v>
      </c>
      <c r="S29" s="467">
        <f>SUM(S5:S7)</f>
        <v>0</v>
      </c>
      <c r="T29" s="469"/>
      <c r="U29" s="469"/>
      <c r="V29" s="469"/>
      <c r="W29" s="469"/>
      <c r="X29" s="469"/>
      <c r="Y29" s="469"/>
    </row>
    <row r="30" ht="15" customHeight="1">
      <c r="A30" s="483"/>
      <c r="B30" s="477"/>
      <c r="C30" s="477"/>
      <c r="D30" s="477"/>
      <c r="E30" s="484"/>
      <c r="F30" s="484"/>
      <c r="G30" s="484"/>
      <c r="H30" s="482"/>
      <c r="I30" s="482"/>
      <c r="J30" s="482"/>
      <c r="K30" s="482"/>
      <c r="L30" s="482"/>
      <c r="M30" s="482"/>
      <c r="N30" s="482"/>
      <c r="O30" s="482"/>
      <c r="Q30" s="469" t="s">
        <v>273</v>
      </c>
      <c r="R30" s="467">
        <f>SUM(R14,R16:R19)</f>
        <v>0</v>
      </c>
      <c r="S30" s="467">
        <f>SUM(S14,S16:S19)</f>
        <v>0</v>
      </c>
      <c r="T30" s="469"/>
      <c r="U30" s="469"/>
      <c r="V30" s="469"/>
      <c r="W30" s="469"/>
      <c r="X30" s="469"/>
      <c r="Y30" s="469"/>
    </row>
    <row r="31" ht="15" customHeight="1">
      <c r="A31" s="476"/>
      <c r="B31" s="477"/>
      <c r="C31" s="477"/>
      <c r="D31" s="477"/>
      <c r="E31" s="478"/>
      <c r="F31" s="478"/>
      <c r="G31" s="478"/>
      <c r="H31" s="478"/>
      <c r="I31" s="478"/>
      <c r="J31" s="478"/>
      <c r="K31" s="478"/>
      <c r="L31" s="478"/>
      <c r="M31" s="478"/>
      <c r="N31" s="478"/>
      <c r="O31" s="478"/>
      <c r="P31" s="471"/>
      <c r="Q31" s="471"/>
      <c r="R31" s="471"/>
      <c r="S31" s="471"/>
      <c r="T31" s="471"/>
      <c r="U31" s="471"/>
      <c r="V31" s="471"/>
      <c r="W31" s="471"/>
      <c r="X31" s="471"/>
      <c r="Y31" s="471"/>
    </row>
    <row r="32" ht="15" customHeight="1">
      <c r="A32" s="476"/>
      <c r="B32" s="477"/>
      <c r="C32" s="477"/>
      <c r="D32" s="477"/>
      <c r="E32" s="478"/>
      <c r="F32" s="478"/>
      <c r="G32" s="478"/>
      <c r="H32" s="478"/>
      <c r="I32" s="478"/>
      <c r="J32" s="478"/>
      <c r="K32" s="478"/>
      <c r="L32" s="478"/>
      <c r="M32" s="478"/>
      <c r="N32" s="478"/>
      <c r="O32" s="478"/>
      <c r="P32" s="471"/>
      <c r="Q32" s="471"/>
      <c r="R32" s="471"/>
      <c r="S32" s="471"/>
      <c r="T32" s="471"/>
      <c r="U32" s="471"/>
      <c r="V32" s="471"/>
      <c r="W32" s="471"/>
      <c r="X32" s="471"/>
      <c r="Y32" s="471"/>
    </row>
    <row r="33" ht="15" customHeight="1">
      <c r="A33" s="476"/>
      <c r="B33" s="477"/>
      <c r="C33" s="477"/>
      <c r="D33" s="477"/>
      <c r="E33" s="478"/>
      <c r="F33" s="478"/>
      <c r="G33" s="478"/>
      <c r="H33" s="478"/>
      <c r="I33" s="478"/>
      <c r="J33" s="478"/>
      <c r="K33" s="478"/>
      <c r="L33" s="478"/>
      <c r="M33" s="478"/>
      <c r="N33" s="478"/>
      <c r="O33" s="478"/>
      <c r="P33" s="471"/>
      <c r="Q33" s="471"/>
      <c r="R33" s="471"/>
      <c r="S33" s="471"/>
      <c r="T33" s="471"/>
      <c r="U33" s="471"/>
      <c r="V33" s="471"/>
      <c r="W33" s="471"/>
      <c r="X33" s="471"/>
      <c r="Y33" s="471"/>
    </row>
    <row r="34" ht="15" customHeight="1">
      <c r="A34" s="479"/>
      <c r="B34" s="477"/>
      <c r="C34" s="477"/>
      <c r="D34" s="477"/>
      <c r="E34" s="480"/>
      <c r="F34" s="480"/>
      <c r="G34" s="480"/>
      <c r="H34" s="480"/>
      <c r="I34" s="480"/>
      <c r="J34" s="480"/>
      <c r="K34" s="480"/>
      <c r="L34" s="480"/>
      <c r="M34" s="480"/>
      <c r="N34" s="480"/>
      <c r="O34" s="480"/>
      <c r="P34" s="471"/>
      <c r="Q34" s="471"/>
      <c r="R34" s="471"/>
      <c r="S34" s="471"/>
      <c r="T34" s="471"/>
      <c r="U34" s="471"/>
      <c r="V34" s="471"/>
      <c r="W34" s="471"/>
      <c r="X34" s="471"/>
      <c r="Y34" s="471"/>
    </row>
    <row r="35">
      <c r="A35" s="481"/>
      <c r="B35" s="477"/>
      <c r="C35" s="477"/>
      <c r="D35" s="477"/>
      <c r="E35" s="482"/>
      <c r="F35" s="482"/>
      <c r="G35" s="482"/>
      <c r="H35" s="482"/>
      <c r="I35" s="482"/>
      <c r="J35" s="482"/>
      <c r="K35" s="482"/>
      <c r="L35" s="482"/>
      <c r="M35" s="482"/>
      <c r="N35" s="482"/>
      <c r="O35" s="482"/>
      <c r="P35" s="471"/>
      <c r="Q35" s="471"/>
      <c r="R35" s="471"/>
      <c r="S35" s="471"/>
      <c r="T35" s="471"/>
      <c r="U35" s="471"/>
      <c r="V35" s="471"/>
      <c r="W35" s="471"/>
      <c r="X35" s="471"/>
      <c r="Y35" s="471"/>
    </row>
    <row r="36" ht="15" customHeight="1">
      <c r="A36" s="483"/>
      <c r="B36" s="477"/>
      <c r="C36" s="477"/>
      <c r="D36" s="477"/>
      <c r="E36" s="484"/>
      <c r="F36" s="484"/>
      <c r="G36" s="484"/>
      <c r="H36" s="484"/>
      <c r="I36" s="484"/>
      <c r="J36" s="484"/>
      <c r="K36" s="484"/>
      <c r="L36" s="484"/>
      <c r="M36" s="484"/>
      <c r="N36" s="484"/>
      <c r="O36" s="478"/>
      <c r="P36" s="471"/>
      <c r="Q36" s="471"/>
      <c r="R36" s="471"/>
      <c r="S36" s="471"/>
      <c r="T36" s="471"/>
      <c r="U36" s="471"/>
      <c r="V36" s="471"/>
      <c r="W36" s="471"/>
      <c r="X36" s="471"/>
      <c r="Y36" s="471"/>
    </row>
    <row r="37" ht="15" customHeight="1">
      <c r="A37" s="476"/>
      <c r="B37" s="477"/>
      <c r="C37" s="477"/>
      <c r="D37" s="477"/>
      <c r="E37" s="485"/>
      <c r="F37" s="485"/>
      <c r="G37" s="485"/>
      <c r="H37" s="485"/>
      <c r="I37" s="485"/>
      <c r="J37" s="485"/>
      <c r="K37" s="485"/>
      <c r="L37" s="478"/>
      <c r="M37" s="478"/>
      <c r="N37" s="478"/>
      <c r="O37" s="478"/>
      <c r="P37" s="471"/>
      <c r="Q37" s="471"/>
      <c r="R37" s="471"/>
      <c r="S37" s="471"/>
      <c r="T37" s="471"/>
      <c r="U37" s="471"/>
      <c r="V37" s="471"/>
      <c r="W37" s="471"/>
      <c r="X37" s="471"/>
      <c r="Y37" s="471"/>
    </row>
    <row r="38" ht="15" customHeight="1">
      <c r="A38" s="476"/>
      <c r="B38" s="477"/>
      <c r="C38" s="477"/>
      <c r="D38" s="477"/>
      <c r="E38" s="485"/>
      <c r="F38" s="485"/>
      <c r="G38" s="485"/>
      <c r="H38" s="485"/>
      <c r="I38" s="485"/>
      <c r="J38" s="485"/>
      <c r="K38" s="485"/>
      <c r="L38" s="478"/>
      <c r="M38" s="478"/>
      <c r="N38" s="478"/>
      <c r="O38" s="478"/>
      <c r="P38" s="471"/>
      <c r="Q38" s="471"/>
      <c r="R38" s="471"/>
      <c r="S38" s="471"/>
      <c r="T38" s="471"/>
      <c r="U38" s="471"/>
      <c r="V38" s="471"/>
      <c r="W38" s="471"/>
      <c r="X38" s="471"/>
      <c r="Y38" s="471"/>
    </row>
    <row r="39" ht="15" customHeight="1">
      <c r="A39" s="476"/>
      <c r="B39" s="477"/>
      <c r="C39" s="477"/>
      <c r="D39" s="477"/>
      <c r="E39" s="485"/>
      <c r="F39" s="485"/>
      <c r="G39" s="485"/>
      <c r="H39" s="485"/>
      <c r="I39" s="485"/>
      <c r="J39" s="485"/>
      <c r="K39" s="485"/>
      <c r="L39" s="478"/>
      <c r="M39" s="478"/>
      <c r="N39" s="478"/>
      <c r="O39" s="478"/>
      <c r="P39" s="471"/>
      <c r="Q39" s="471"/>
      <c r="R39" s="471"/>
      <c r="S39" s="471"/>
      <c r="T39" s="471"/>
      <c r="U39" s="471"/>
      <c r="V39" s="471"/>
      <c r="W39" s="471"/>
      <c r="X39" s="471"/>
      <c r="Y39" s="471"/>
    </row>
    <row r="40" ht="15" customHeight="1">
      <c r="A40" s="479"/>
      <c r="B40" s="477"/>
      <c r="C40" s="477"/>
      <c r="D40" s="477"/>
      <c r="E40" s="480"/>
      <c r="F40" s="480"/>
      <c r="G40" s="480"/>
      <c r="H40" s="480"/>
      <c r="I40" s="480"/>
      <c r="J40" s="480"/>
      <c r="K40" s="480"/>
      <c r="L40" s="480"/>
      <c r="M40" s="480"/>
      <c r="N40" s="480"/>
      <c r="O40" s="480"/>
      <c r="P40" s="471"/>
      <c r="Q40" s="471"/>
      <c r="R40" s="471"/>
      <c r="S40" s="471"/>
      <c r="T40" s="471"/>
      <c r="U40" s="471"/>
      <c r="V40" s="471"/>
      <c r="W40" s="471"/>
      <c r="X40" s="471"/>
      <c r="Y40" s="471"/>
    </row>
    <row r="41" ht="15" customHeight="1">
      <c r="A41" s="483"/>
      <c r="B41" s="477"/>
      <c r="C41" s="477"/>
      <c r="D41" s="477"/>
      <c r="E41" s="484"/>
      <c r="F41" s="484"/>
      <c r="G41" s="484"/>
      <c r="H41" s="484"/>
      <c r="I41" s="484"/>
      <c r="J41" s="484"/>
      <c r="K41" s="484"/>
      <c r="L41" s="484"/>
      <c r="M41" s="484"/>
      <c r="N41" s="484"/>
      <c r="O41" s="478"/>
      <c r="P41" s="471"/>
      <c r="Q41" s="471"/>
      <c r="R41" s="471"/>
      <c r="S41" s="471"/>
      <c r="T41" s="471"/>
      <c r="U41" s="471"/>
      <c r="V41" s="471"/>
      <c r="W41" s="471"/>
      <c r="X41" s="471"/>
      <c r="Y41" s="471"/>
    </row>
    <row r="42" ht="15" customHeight="1">
      <c r="A42" s="476"/>
      <c r="B42" s="477"/>
      <c r="C42" s="477"/>
      <c r="D42" s="477"/>
      <c r="E42" s="478"/>
      <c r="F42" s="478"/>
      <c r="G42" s="478"/>
      <c r="H42" s="478"/>
      <c r="I42" s="478"/>
      <c r="J42" s="478"/>
      <c r="K42" s="478"/>
      <c r="L42" s="478"/>
      <c r="M42" s="478"/>
      <c r="N42" s="478"/>
      <c r="O42" s="478"/>
      <c r="P42" s="471"/>
      <c r="Q42" s="471"/>
      <c r="R42" s="471"/>
      <c r="S42" s="471"/>
      <c r="T42" s="471"/>
      <c r="U42" s="471"/>
      <c r="V42" s="471"/>
      <c r="W42" s="471"/>
      <c r="X42" s="471"/>
      <c r="Y42" s="471"/>
    </row>
    <row r="43" ht="15" customHeight="1">
      <c r="A43" s="476"/>
      <c r="B43" s="477"/>
      <c r="C43" s="477"/>
      <c r="D43" s="477"/>
      <c r="E43" s="478"/>
      <c r="F43" s="478"/>
      <c r="G43" s="478"/>
      <c r="H43" s="478"/>
      <c r="I43" s="478"/>
      <c r="J43" s="478"/>
      <c r="K43" s="478"/>
      <c r="L43" s="478"/>
      <c r="M43" s="478"/>
      <c r="N43" s="478"/>
      <c r="O43" s="478"/>
      <c r="P43" s="471"/>
      <c r="Q43" s="471"/>
      <c r="R43" s="471"/>
      <c r="S43" s="471"/>
      <c r="T43" s="471"/>
      <c r="U43" s="471"/>
      <c r="V43" s="471"/>
      <c r="W43" s="471"/>
      <c r="X43" s="471"/>
      <c r="Y43" s="471"/>
    </row>
    <row r="44" ht="15" customHeight="1">
      <c r="A44" s="476"/>
      <c r="B44" s="477"/>
      <c r="C44" s="477"/>
      <c r="D44" s="477"/>
      <c r="E44" s="478"/>
      <c r="F44" s="478"/>
      <c r="G44" s="478"/>
      <c r="H44" s="478"/>
      <c r="I44" s="478"/>
      <c r="J44" s="478"/>
      <c r="K44" s="478"/>
      <c r="L44" s="478"/>
      <c r="M44" s="478"/>
      <c r="N44" s="478"/>
      <c r="O44" s="478"/>
      <c r="P44" s="471"/>
      <c r="Q44" s="471"/>
      <c r="R44" s="471"/>
      <c r="S44" s="471"/>
      <c r="T44" s="471"/>
      <c r="U44" s="471"/>
      <c r="V44" s="471"/>
      <c r="W44" s="471"/>
      <c r="X44" s="471"/>
      <c r="Y44" s="471"/>
    </row>
    <row r="45" ht="15" customHeight="1">
      <c r="A45" s="479"/>
      <c r="B45" s="477"/>
      <c r="C45" s="477"/>
      <c r="D45" s="477"/>
      <c r="E45" s="480"/>
      <c r="F45" s="480"/>
      <c r="G45" s="480"/>
      <c r="H45" s="480"/>
      <c r="I45" s="480"/>
      <c r="J45" s="480"/>
      <c r="K45" s="480"/>
      <c r="L45" s="480"/>
      <c r="M45" s="480"/>
      <c r="N45" s="480"/>
      <c r="O45" s="480"/>
      <c r="P45" s="471"/>
      <c r="Q45" s="471"/>
      <c r="R45" s="471"/>
      <c r="S45" s="471"/>
      <c r="T45" s="471"/>
      <c r="U45" s="471"/>
      <c r="V45" s="471"/>
      <c r="W45" s="471"/>
      <c r="X45" s="471"/>
      <c r="Y45" s="471"/>
    </row>
    <row r="46" ht="15" customHeight="1">
      <c r="A46" s="483"/>
      <c r="B46" s="477"/>
      <c r="C46" s="477"/>
      <c r="D46" s="477"/>
      <c r="E46" s="484"/>
      <c r="F46" s="484"/>
      <c r="G46" s="484"/>
      <c r="H46" s="484"/>
      <c r="I46" s="484"/>
      <c r="J46" s="484"/>
      <c r="K46" s="484"/>
      <c r="L46" s="484"/>
      <c r="M46" s="484"/>
      <c r="N46" s="484"/>
      <c r="O46" s="478"/>
      <c r="P46" s="471"/>
      <c r="Q46" s="471"/>
      <c r="R46" s="471"/>
      <c r="S46" s="471"/>
      <c r="T46" s="471"/>
      <c r="U46" s="471"/>
      <c r="V46" s="471"/>
      <c r="W46" s="471"/>
      <c r="X46" s="471"/>
      <c r="Y46" s="471"/>
    </row>
    <row r="47" ht="15" customHeight="1">
      <c r="A47" s="476"/>
      <c r="B47" s="477"/>
      <c r="C47" s="477"/>
      <c r="D47" s="477"/>
      <c r="E47" s="478"/>
      <c r="F47" s="478"/>
      <c r="G47" s="478"/>
      <c r="H47" s="478"/>
      <c r="I47" s="478"/>
      <c r="J47" s="478"/>
      <c r="K47" s="478"/>
      <c r="L47" s="478"/>
      <c r="M47" s="478"/>
      <c r="N47" s="478"/>
      <c r="O47" s="478"/>
      <c r="P47" s="471"/>
      <c r="Q47" s="471"/>
      <c r="R47" s="471"/>
      <c r="S47" s="471"/>
      <c r="T47" s="471"/>
      <c r="U47" s="471"/>
      <c r="V47" s="471"/>
      <c r="W47" s="471"/>
      <c r="X47" s="471"/>
      <c r="Y47" s="471"/>
    </row>
    <row r="48" ht="15" customHeight="1">
      <c r="A48" s="476"/>
      <c r="B48" s="477"/>
      <c r="C48" s="477"/>
      <c r="D48" s="477"/>
      <c r="E48" s="478"/>
      <c r="F48" s="478"/>
      <c r="G48" s="478"/>
      <c r="H48" s="478"/>
      <c r="I48" s="478"/>
      <c r="J48" s="478"/>
      <c r="K48" s="478"/>
      <c r="L48" s="478"/>
      <c r="M48" s="478"/>
      <c r="N48" s="478"/>
      <c r="O48" s="478"/>
      <c r="P48" s="471"/>
      <c r="Q48" s="471"/>
      <c r="R48" s="471"/>
      <c r="S48" s="471"/>
      <c r="T48" s="471"/>
      <c r="U48" s="471"/>
      <c r="V48" s="471"/>
      <c r="W48" s="471"/>
      <c r="X48" s="471"/>
      <c r="Y48" s="471"/>
    </row>
    <row r="49" ht="15" customHeight="1">
      <c r="A49" s="476"/>
      <c r="B49" s="477"/>
      <c r="C49" s="477"/>
      <c r="D49" s="477"/>
      <c r="E49" s="478"/>
      <c r="F49" s="478"/>
      <c r="G49" s="478"/>
      <c r="H49" s="478"/>
      <c r="I49" s="478"/>
      <c r="J49" s="478"/>
      <c r="K49" s="478"/>
      <c r="L49" s="478"/>
      <c r="M49" s="478"/>
      <c r="N49" s="478"/>
      <c r="O49" s="478"/>
      <c r="P49" s="471"/>
      <c r="Q49" s="471"/>
      <c r="R49" s="471"/>
      <c r="S49" s="471"/>
      <c r="T49" s="471"/>
      <c r="U49" s="471"/>
      <c r="V49" s="471"/>
      <c r="W49" s="471"/>
      <c r="X49" s="471"/>
      <c r="Y49" s="471"/>
    </row>
    <row r="50" ht="15" customHeight="1">
      <c r="A50" s="479"/>
      <c r="B50" s="477"/>
      <c r="C50" s="477"/>
      <c r="D50" s="477"/>
      <c r="E50" s="480"/>
      <c r="F50" s="480"/>
      <c r="G50" s="480"/>
      <c r="H50" s="480"/>
      <c r="I50" s="480"/>
      <c r="J50" s="480"/>
      <c r="K50" s="480"/>
      <c r="L50" s="480"/>
      <c r="M50" s="480"/>
      <c r="N50" s="480"/>
      <c r="O50" s="480"/>
      <c r="P50" s="471"/>
      <c r="Q50" s="471"/>
      <c r="R50" s="471"/>
      <c r="S50" s="471"/>
      <c r="T50" s="471"/>
      <c r="U50" s="471"/>
      <c r="V50" s="471"/>
      <c r="W50" s="471"/>
      <c r="X50" s="471"/>
      <c r="Y50" s="471"/>
    </row>
    <row r="51">
      <c r="A51" s="481"/>
      <c r="B51" s="477"/>
      <c r="C51" s="477"/>
      <c r="D51" s="477"/>
      <c r="E51" s="482"/>
      <c r="F51" s="482"/>
      <c r="G51" s="482"/>
      <c r="H51" s="482"/>
      <c r="I51" s="482"/>
      <c r="J51" s="482"/>
      <c r="K51" s="482"/>
      <c r="L51" s="482"/>
      <c r="M51" s="482"/>
      <c r="N51" s="482"/>
      <c r="O51" s="482"/>
      <c r="P51" s="471"/>
      <c r="Q51" s="471"/>
      <c r="R51" s="471"/>
      <c r="S51" s="471"/>
      <c r="T51" s="471"/>
      <c r="U51" s="471"/>
      <c r="V51" s="471"/>
      <c r="W51" s="471"/>
      <c r="X51" s="471"/>
      <c r="Y51" s="471"/>
    </row>
    <row r="52" ht="15" customHeight="1">
      <c r="A52" s="483"/>
      <c r="B52" s="477"/>
      <c r="C52" s="477"/>
      <c r="D52" s="477"/>
      <c r="E52" s="484"/>
      <c r="F52" s="484"/>
      <c r="G52" s="484"/>
      <c r="H52" s="484"/>
      <c r="I52" s="484"/>
      <c r="J52" s="484"/>
      <c r="K52" s="484"/>
      <c r="L52" s="484"/>
      <c r="M52" s="484"/>
      <c r="N52" s="484"/>
      <c r="O52" s="478"/>
      <c r="P52" s="471"/>
      <c r="Q52" s="471"/>
      <c r="R52" s="471"/>
      <c r="S52" s="471"/>
      <c r="T52" s="471"/>
      <c r="U52" s="471"/>
      <c r="V52" s="471"/>
      <c r="W52" s="471"/>
      <c r="X52" s="471"/>
      <c r="Y52" s="471"/>
    </row>
    <row r="53" ht="15" customHeight="1">
      <c r="A53" s="476"/>
      <c r="B53" s="477"/>
      <c r="C53" s="477"/>
      <c r="D53" s="477"/>
      <c r="E53" s="478"/>
      <c r="F53" s="478"/>
      <c r="G53" s="478"/>
      <c r="H53" s="478"/>
      <c r="I53" s="478"/>
      <c r="J53" s="478"/>
      <c r="K53" s="478"/>
      <c r="L53" s="478"/>
      <c r="M53" s="478"/>
      <c r="N53" s="478"/>
      <c r="O53" s="478"/>
      <c r="P53" s="471"/>
      <c r="Q53" s="471"/>
      <c r="R53" s="471"/>
      <c r="S53" s="471"/>
      <c r="T53" s="471"/>
      <c r="U53" s="471"/>
      <c r="V53" s="471"/>
      <c r="W53" s="471"/>
      <c r="X53" s="471"/>
      <c r="Y53" s="471"/>
    </row>
    <row r="54" ht="15" customHeight="1">
      <c r="A54" s="476"/>
      <c r="B54" s="477"/>
      <c r="C54" s="477"/>
      <c r="D54" s="477"/>
      <c r="E54" s="478"/>
      <c r="F54" s="478"/>
      <c r="G54" s="478"/>
      <c r="H54" s="478"/>
      <c r="I54" s="478"/>
      <c r="J54" s="478"/>
      <c r="K54" s="478"/>
      <c r="L54" s="478"/>
      <c r="M54" s="478"/>
      <c r="N54" s="478"/>
      <c r="O54" s="478"/>
      <c r="P54" s="471"/>
      <c r="Q54" s="471"/>
      <c r="R54" s="471"/>
      <c r="S54" s="471"/>
      <c r="T54" s="471"/>
      <c r="U54" s="471"/>
      <c r="V54" s="471"/>
      <c r="W54" s="471"/>
      <c r="X54" s="471"/>
      <c r="Y54" s="471"/>
    </row>
    <row r="55" ht="15" customHeight="1">
      <c r="A55" s="476"/>
      <c r="B55" s="477"/>
      <c r="C55" s="477"/>
      <c r="D55" s="477"/>
      <c r="E55" s="478"/>
      <c r="F55" s="478"/>
      <c r="G55" s="478"/>
      <c r="H55" s="478"/>
      <c r="I55" s="478"/>
      <c r="J55" s="478"/>
      <c r="K55" s="478"/>
      <c r="L55" s="478"/>
      <c r="M55" s="478"/>
      <c r="N55" s="478"/>
      <c r="O55" s="478"/>
      <c r="P55" s="471"/>
      <c r="Q55" s="471"/>
      <c r="R55" s="471"/>
      <c r="S55" s="471"/>
      <c r="T55" s="471"/>
      <c r="U55" s="471"/>
      <c r="V55" s="471"/>
      <c r="W55" s="471"/>
      <c r="X55" s="471"/>
      <c r="Y55" s="471"/>
    </row>
    <row r="56" ht="15" customHeight="1">
      <c r="A56" s="479"/>
      <c r="B56" s="477"/>
      <c r="C56" s="477"/>
      <c r="D56" s="477"/>
      <c r="E56" s="480"/>
      <c r="F56" s="480"/>
      <c r="G56" s="480"/>
      <c r="H56" s="480"/>
      <c r="I56" s="480"/>
      <c r="J56" s="480"/>
      <c r="K56" s="480"/>
      <c r="L56" s="480"/>
      <c r="M56" s="480"/>
      <c r="N56" s="480"/>
      <c r="O56" s="480"/>
      <c r="P56" s="471"/>
      <c r="Q56" s="471"/>
      <c r="R56" s="471"/>
      <c r="S56" s="471"/>
      <c r="T56" s="471"/>
      <c r="U56" s="471"/>
      <c r="V56" s="471"/>
      <c r="W56" s="471"/>
      <c r="X56" s="471"/>
      <c r="Y56" s="471"/>
    </row>
    <row r="57">
      <c r="A57" s="481"/>
      <c r="B57" s="477"/>
      <c r="C57" s="477"/>
      <c r="D57" s="477"/>
      <c r="E57" s="482"/>
      <c r="F57" s="482"/>
      <c r="G57" s="482"/>
      <c r="H57" s="482"/>
      <c r="I57" s="482"/>
      <c r="J57" s="482"/>
      <c r="K57" s="482"/>
      <c r="L57" s="482"/>
      <c r="M57" s="482"/>
      <c r="N57" s="482"/>
      <c r="O57" s="482"/>
      <c r="P57" s="471"/>
      <c r="Q57" s="471"/>
      <c r="R57" s="471"/>
      <c r="S57" s="471"/>
      <c r="T57" s="471"/>
      <c r="U57" s="471"/>
      <c r="V57" s="471"/>
      <c r="W57" s="471"/>
      <c r="X57" s="471"/>
      <c r="Y57" s="471"/>
    </row>
    <row r="58" ht="15" customHeight="1">
      <c r="A58" s="483"/>
      <c r="B58" s="477"/>
      <c r="C58" s="477"/>
      <c r="D58" s="477"/>
      <c r="E58" s="484"/>
      <c r="F58" s="484"/>
      <c r="G58" s="484"/>
      <c r="H58" s="484"/>
      <c r="I58" s="484"/>
      <c r="J58" s="484"/>
      <c r="K58" s="484"/>
      <c r="L58" s="484"/>
      <c r="M58" s="484"/>
      <c r="N58" s="484"/>
      <c r="O58" s="478"/>
      <c r="P58" s="471"/>
      <c r="Q58" s="471"/>
      <c r="R58" s="471"/>
      <c r="S58" s="471"/>
      <c r="T58" s="471"/>
      <c r="U58" s="471"/>
      <c r="V58" s="471"/>
      <c r="W58" s="471"/>
      <c r="X58" s="471"/>
      <c r="Y58" s="471"/>
    </row>
    <row r="59" ht="15" customHeight="1">
      <c r="A59" s="476"/>
      <c r="B59" s="477"/>
      <c r="C59" s="477"/>
      <c r="D59" s="477"/>
      <c r="E59" s="485"/>
      <c r="F59" s="485"/>
      <c r="G59" s="485"/>
      <c r="H59" s="485"/>
      <c r="I59" s="485"/>
      <c r="J59" s="485"/>
      <c r="K59" s="485"/>
      <c r="L59" s="478"/>
      <c r="M59" s="478"/>
      <c r="N59" s="478"/>
      <c r="O59" s="478"/>
      <c r="P59" s="471"/>
      <c r="Q59" s="471"/>
      <c r="R59" s="471"/>
      <c r="S59" s="471"/>
      <c r="T59" s="471"/>
      <c r="U59" s="471"/>
      <c r="V59" s="471"/>
      <c r="W59" s="471"/>
      <c r="X59" s="471"/>
      <c r="Y59" s="471"/>
    </row>
    <row r="60" ht="15" customHeight="1">
      <c r="A60" s="476"/>
      <c r="B60" s="477"/>
      <c r="C60" s="477"/>
      <c r="D60" s="477"/>
      <c r="E60" s="485"/>
      <c r="F60" s="485"/>
      <c r="G60" s="485"/>
      <c r="H60" s="485"/>
      <c r="I60" s="485"/>
      <c r="J60" s="485"/>
      <c r="K60" s="485"/>
      <c r="L60" s="478"/>
      <c r="M60" s="478"/>
      <c r="N60" s="478"/>
      <c r="O60" s="478"/>
      <c r="P60" s="471"/>
      <c r="Q60" s="471"/>
      <c r="R60" s="471"/>
      <c r="S60" s="471"/>
      <c r="T60" s="471"/>
      <c r="U60" s="471"/>
      <c r="V60" s="471"/>
      <c r="W60" s="471"/>
      <c r="X60" s="471"/>
      <c r="Y60" s="471"/>
    </row>
    <row r="61" ht="15" customHeight="1">
      <c r="A61" s="476"/>
      <c r="B61" s="477"/>
      <c r="C61" s="477"/>
      <c r="D61" s="477"/>
      <c r="E61" s="485"/>
      <c r="F61" s="485"/>
      <c r="G61" s="485"/>
      <c r="H61" s="485"/>
      <c r="I61" s="485"/>
      <c r="J61" s="485"/>
      <c r="K61" s="485"/>
      <c r="L61" s="478"/>
      <c r="M61" s="478"/>
      <c r="N61" s="478"/>
      <c r="O61" s="478"/>
      <c r="P61" s="471"/>
      <c r="Q61" s="471"/>
      <c r="R61" s="471"/>
      <c r="S61" s="471"/>
      <c r="T61" s="471"/>
      <c r="U61" s="471"/>
      <c r="V61" s="471"/>
      <c r="W61" s="471"/>
      <c r="X61" s="471"/>
      <c r="Y61" s="471"/>
    </row>
    <row r="62" ht="15" customHeight="1">
      <c r="A62" s="479"/>
      <c r="B62" s="477"/>
      <c r="C62" s="477"/>
      <c r="D62" s="477"/>
      <c r="E62" s="480"/>
      <c r="F62" s="480"/>
      <c r="G62" s="480"/>
      <c r="H62" s="480"/>
      <c r="I62" s="480"/>
      <c r="J62" s="480"/>
      <c r="K62" s="480"/>
      <c r="L62" s="480"/>
      <c r="M62" s="480"/>
      <c r="N62" s="480"/>
      <c r="O62" s="480"/>
      <c r="P62" s="471"/>
      <c r="Q62" s="471"/>
      <c r="R62" s="471"/>
      <c r="S62" s="471"/>
      <c r="T62" s="471"/>
      <c r="U62" s="471"/>
      <c r="V62" s="471"/>
      <c r="W62" s="471"/>
      <c r="X62" s="471"/>
      <c r="Y62" s="471"/>
    </row>
    <row r="63">
      <c r="A63" s="481"/>
      <c r="B63" s="477"/>
      <c r="C63" s="477"/>
      <c r="D63" s="477"/>
      <c r="E63" s="482"/>
      <c r="F63" s="482"/>
      <c r="G63" s="482"/>
      <c r="H63" s="482"/>
      <c r="I63" s="482"/>
      <c r="J63" s="482"/>
      <c r="K63" s="482"/>
      <c r="L63" s="482"/>
      <c r="M63" s="482"/>
      <c r="N63" s="482"/>
      <c r="O63" s="482"/>
      <c r="P63" s="471"/>
      <c r="Q63" s="471"/>
      <c r="R63" s="471"/>
      <c r="S63" s="471"/>
      <c r="T63" s="471"/>
      <c r="U63" s="471"/>
      <c r="V63" s="471"/>
      <c r="W63" s="471"/>
      <c r="X63" s="471"/>
      <c r="Y63" s="471"/>
    </row>
    <row r="64" ht="15" customHeight="1">
      <c r="A64" s="483"/>
      <c r="B64" s="477"/>
      <c r="C64" s="477"/>
      <c r="D64" s="477"/>
      <c r="E64" s="484"/>
      <c r="F64" s="484"/>
      <c r="G64" s="484"/>
      <c r="H64" s="484"/>
      <c r="I64" s="484"/>
      <c r="J64" s="484"/>
      <c r="K64" s="484"/>
      <c r="L64" s="484"/>
      <c r="M64" s="484"/>
      <c r="N64" s="484"/>
      <c r="O64" s="478"/>
      <c r="P64" s="471"/>
      <c r="Q64" s="471"/>
      <c r="R64" s="471"/>
      <c r="S64" s="471"/>
      <c r="T64" s="471"/>
      <c r="U64" s="471"/>
      <c r="V64" s="471"/>
      <c r="W64" s="471"/>
      <c r="X64" s="471"/>
      <c r="Y64" s="471"/>
    </row>
    <row r="65" ht="15" customHeight="1">
      <c r="A65" s="476"/>
      <c r="B65" s="477"/>
      <c r="C65" s="477"/>
      <c r="D65" s="477"/>
      <c r="E65" s="485"/>
      <c r="F65" s="485"/>
      <c r="G65" s="485"/>
      <c r="H65" s="485"/>
      <c r="I65" s="485"/>
      <c r="J65" s="485"/>
      <c r="K65" s="485"/>
      <c r="L65" s="478"/>
      <c r="M65" s="478"/>
      <c r="N65" s="478"/>
      <c r="O65" s="478"/>
      <c r="P65" s="471"/>
      <c r="Q65" s="471"/>
      <c r="R65" s="471"/>
      <c r="S65" s="471"/>
      <c r="T65" s="471"/>
      <c r="U65" s="471"/>
      <c r="V65" s="471"/>
      <c r="W65" s="471"/>
      <c r="X65" s="471"/>
      <c r="Y65" s="471"/>
    </row>
    <row r="66" ht="15" customHeight="1">
      <c r="A66" s="476"/>
      <c r="B66" s="477"/>
      <c r="C66" s="477"/>
      <c r="D66" s="477"/>
      <c r="E66" s="485"/>
      <c r="F66" s="485"/>
      <c r="G66" s="485"/>
      <c r="H66" s="485"/>
      <c r="I66" s="485"/>
      <c r="J66" s="485"/>
      <c r="K66" s="485"/>
      <c r="L66" s="478"/>
      <c r="M66" s="478"/>
      <c r="N66" s="478"/>
      <c r="O66" s="478"/>
      <c r="P66" s="471"/>
      <c r="Q66" s="471"/>
      <c r="R66" s="471"/>
      <c r="S66" s="471"/>
      <c r="T66" s="471"/>
      <c r="U66" s="471"/>
      <c r="V66" s="471"/>
      <c r="W66" s="471"/>
      <c r="X66" s="471"/>
      <c r="Y66" s="471"/>
    </row>
    <row r="67" ht="15" customHeight="1">
      <c r="A67" s="476"/>
      <c r="B67" s="477"/>
      <c r="C67" s="477"/>
      <c r="D67" s="477"/>
      <c r="E67" s="485"/>
      <c r="F67" s="485"/>
      <c r="G67" s="485"/>
      <c r="H67" s="485"/>
      <c r="I67" s="485"/>
      <c r="J67" s="485"/>
      <c r="K67" s="485"/>
      <c r="L67" s="478"/>
      <c r="M67" s="478"/>
      <c r="N67" s="478"/>
      <c r="O67" s="478"/>
      <c r="P67" s="471"/>
      <c r="Q67" s="471"/>
      <c r="R67" s="471"/>
      <c r="S67" s="471"/>
      <c r="T67" s="471"/>
      <c r="U67" s="471"/>
      <c r="V67" s="471"/>
      <c r="W67" s="471"/>
      <c r="X67" s="471"/>
      <c r="Y67" s="471"/>
    </row>
    <row r="68" ht="15" customHeight="1">
      <c r="A68" s="479"/>
      <c r="B68" s="477"/>
      <c r="C68" s="477"/>
      <c r="D68" s="477"/>
      <c r="E68" s="480"/>
      <c r="F68" s="480"/>
      <c r="G68" s="480"/>
      <c r="H68" s="480"/>
      <c r="I68" s="480"/>
      <c r="J68" s="480"/>
      <c r="K68" s="480"/>
      <c r="L68" s="480"/>
      <c r="M68" s="480"/>
      <c r="N68" s="480"/>
      <c r="O68" s="480"/>
      <c r="P68" s="471"/>
      <c r="Q68" s="471"/>
      <c r="R68" s="471"/>
      <c r="S68" s="471"/>
      <c r="T68" s="471"/>
      <c r="U68" s="471"/>
      <c r="V68" s="471"/>
      <c r="W68" s="471"/>
      <c r="X68" s="471"/>
      <c r="Y68" s="471"/>
    </row>
    <row r="69">
      <c r="A69" s="481"/>
      <c r="B69" s="477"/>
      <c r="C69" s="477"/>
      <c r="D69" s="477"/>
      <c r="E69" s="482"/>
      <c r="F69" s="482"/>
      <c r="G69" s="482"/>
      <c r="H69" s="482"/>
      <c r="I69" s="482"/>
      <c r="J69" s="482"/>
      <c r="K69" s="482"/>
      <c r="L69" s="482"/>
      <c r="M69" s="482"/>
      <c r="N69" s="482"/>
      <c r="O69" s="482"/>
      <c r="P69" s="471"/>
      <c r="Q69" s="471"/>
      <c r="R69" s="471"/>
      <c r="S69" s="471"/>
      <c r="T69" s="471"/>
      <c r="U69" s="471"/>
      <c r="V69" s="471"/>
      <c r="W69" s="471"/>
      <c r="X69" s="471"/>
      <c r="Y69" s="471"/>
    </row>
    <row r="70" ht="15" customHeight="1">
      <c r="A70" s="483"/>
      <c r="B70" s="477"/>
      <c r="C70" s="477"/>
      <c r="D70" s="477"/>
      <c r="E70" s="484"/>
      <c r="F70" s="484"/>
      <c r="G70" s="484"/>
      <c r="H70" s="484"/>
      <c r="I70" s="484"/>
      <c r="J70" s="484"/>
      <c r="K70" s="484"/>
      <c r="L70" s="484"/>
      <c r="M70" s="484"/>
      <c r="N70" s="484"/>
      <c r="O70" s="478"/>
      <c r="P70" s="471"/>
      <c r="Q70" s="471"/>
      <c r="R70" s="471"/>
      <c r="S70" s="471"/>
      <c r="T70" s="471"/>
      <c r="U70" s="471"/>
      <c r="V70" s="471"/>
      <c r="W70" s="471"/>
      <c r="X70" s="471"/>
      <c r="Y70" s="471"/>
    </row>
    <row r="71" ht="15" customHeight="1">
      <c r="A71" s="476"/>
      <c r="B71" s="477"/>
      <c r="C71" s="477"/>
      <c r="D71" s="477"/>
      <c r="E71" s="478"/>
      <c r="F71" s="478"/>
      <c r="G71" s="478"/>
      <c r="H71" s="478"/>
      <c r="I71" s="478"/>
      <c r="J71" s="478"/>
      <c r="K71" s="478"/>
      <c r="L71" s="478"/>
      <c r="M71" s="478"/>
      <c r="N71" s="478"/>
      <c r="O71" s="478"/>
      <c r="P71" s="471"/>
      <c r="Q71" s="471"/>
      <c r="R71" s="471"/>
      <c r="S71" s="471"/>
      <c r="T71" s="471"/>
      <c r="U71" s="471"/>
      <c r="V71" s="471"/>
      <c r="W71" s="471"/>
      <c r="X71" s="471"/>
      <c r="Y71" s="471"/>
    </row>
    <row r="72" ht="15" customHeight="1">
      <c r="A72" s="476"/>
      <c r="B72" s="477"/>
      <c r="C72" s="478"/>
      <c r="D72" s="478"/>
      <c r="E72" s="478"/>
      <c r="F72" s="478"/>
      <c r="G72" s="478"/>
      <c r="H72" s="478"/>
      <c r="I72" s="478"/>
      <c r="J72" s="478"/>
      <c r="K72" s="478"/>
      <c r="L72" s="478"/>
      <c r="M72" s="478"/>
      <c r="N72" s="478"/>
      <c r="O72" s="478"/>
      <c r="P72" s="471"/>
      <c r="Q72" s="471"/>
      <c r="R72" s="471"/>
      <c r="S72" s="471"/>
      <c r="T72" s="471"/>
      <c r="U72" s="471"/>
      <c r="V72" s="471"/>
      <c r="W72" s="471"/>
      <c r="X72" s="471"/>
      <c r="Y72" s="471"/>
    </row>
    <row r="73" ht="15" customHeight="1">
      <c r="A73" s="476"/>
      <c r="B73" s="477"/>
      <c r="C73" s="478"/>
      <c r="D73" s="478"/>
      <c r="E73" s="478"/>
      <c r="F73" s="478"/>
      <c r="G73" s="478"/>
      <c r="H73" s="478"/>
      <c r="I73" s="478"/>
      <c r="J73" s="478"/>
      <c r="K73" s="478"/>
      <c r="L73" s="478"/>
      <c r="M73" s="478"/>
      <c r="N73" s="478"/>
      <c r="O73" s="478"/>
      <c r="P73" s="471"/>
      <c r="Q73" s="471"/>
      <c r="R73" s="471"/>
      <c r="S73" s="471"/>
      <c r="T73" s="471"/>
      <c r="U73" s="471"/>
      <c r="V73" s="471"/>
      <c r="W73" s="471"/>
      <c r="X73" s="471"/>
      <c r="Y73" s="471"/>
    </row>
    <row r="74" ht="15" customHeight="1">
      <c r="A74" s="479"/>
      <c r="B74" s="486"/>
      <c r="C74" s="480"/>
      <c r="D74" s="480"/>
      <c r="E74" s="480"/>
      <c r="F74" s="480"/>
      <c r="G74" s="480"/>
      <c r="H74" s="480"/>
      <c r="I74" s="480"/>
      <c r="J74" s="480"/>
      <c r="K74" s="480"/>
      <c r="L74" s="480"/>
      <c r="M74" s="480"/>
      <c r="N74" s="480"/>
      <c r="O74" s="480"/>
      <c r="P74" s="471"/>
      <c r="Q74" s="471"/>
      <c r="R74" s="471"/>
      <c r="S74" s="471"/>
      <c r="T74" s="471"/>
      <c r="U74" s="471"/>
      <c r="V74" s="471"/>
      <c r="W74" s="471"/>
      <c r="X74" s="471"/>
      <c r="Y74" s="471"/>
    </row>
    <row r="75" ht="15" customHeight="1">
      <c r="A75" s="483"/>
      <c r="B75" s="487"/>
      <c r="C75" s="484"/>
      <c r="D75" s="484"/>
      <c r="E75" s="484"/>
      <c r="F75" s="484"/>
      <c r="G75" s="484"/>
      <c r="H75" s="484"/>
      <c r="I75" s="484"/>
      <c r="J75" s="484"/>
      <c r="K75" s="484"/>
      <c r="L75" s="484"/>
      <c r="M75" s="484"/>
      <c r="N75" s="484"/>
      <c r="O75" s="478"/>
      <c r="P75" s="471"/>
      <c r="Q75" s="471"/>
      <c r="R75" s="471"/>
      <c r="S75" s="471"/>
      <c r="T75" s="471"/>
      <c r="U75" s="471"/>
      <c r="V75" s="471"/>
      <c r="W75" s="471"/>
      <c r="X75" s="471"/>
      <c r="Y75" s="471"/>
    </row>
    <row r="76" ht="15" customHeight="1">
      <c r="A76" s="476"/>
      <c r="B76" s="477"/>
      <c r="C76" s="478"/>
      <c r="D76" s="478"/>
      <c r="E76" s="478"/>
      <c r="F76" s="478"/>
      <c r="G76" s="478"/>
      <c r="H76" s="478"/>
      <c r="I76" s="478"/>
      <c r="J76" s="478"/>
      <c r="K76" s="478"/>
      <c r="L76" s="478"/>
      <c r="M76" s="478"/>
      <c r="N76" s="478"/>
      <c r="O76" s="478"/>
      <c r="P76" s="471"/>
      <c r="Q76" s="471"/>
      <c r="R76" s="471"/>
      <c r="S76" s="471"/>
      <c r="T76" s="471"/>
      <c r="U76" s="471"/>
      <c r="V76" s="471"/>
      <c r="W76" s="471"/>
      <c r="X76" s="471"/>
      <c r="Y76" s="471"/>
    </row>
    <row r="77" ht="15" customHeight="1">
      <c r="A77" s="476"/>
      <c r="B77" s="477"/>
      <c r="C77" s="478"/>
      <c r="D77" s="478"/>
      <c r="E77" s="478"/>
      <c r="F77" s="478"/>
      <c r="G77" s="478"/>
      <c r="H77" s="478"/>
      <c r="I77" s="478"/>
      <c r="J77" s="478"/>
      <c r="K77" s="478"/>
      <c r="L77" s="478"/>
      <c r="M77" s="478"/>
      <c r="N77" s="478"/>
      <c r="O77" s="478"/>
      <c r="P77" s="471"/>
      <c r="Q77" s="471"/>
      <c r="R77" s="471"/>
      <c r="S77" s="471"/>
      <c r="T77" s="471"/>
      <c r="U77" s="471"/>
      <c r="V77" s="471"/>
      <c r="W77" s="471"/>
      <c r="X77" s="471"/>
      <c r="Y77" s="471"/>
    </row>
    <row r="78" ht="15" customHeight="1">
      <c r="A78" s="476"/>
      <c r="B78" s="477"/>
      <c r="C78" s="478"/>
      <c r="D78" s="478"/>
      <c r="E78" s="478"/>
      <c r="F78" s="478"/>
      <c r="G78" s="478"/>
      <c r="H78" s="478"/>
      <c r="I78" s="478"/>
      <c r="J78" s="478"/>
      <c r="K78" s="478"/>
      <c r="L78" s="478"/>
      <c r="M78" s="478"/>
      <c r="N78" s="478"/>
      <c r="O78" s="478"/>
      <c r="P78" s="471"/>
      <c r="Q78" s="471"/>
      <c r="R78" s="471"/>
      <c r="S78" s="471"/>
      <c r="T78" s="471"/>
      <c r="U78" s="471"/>
      <c r="V78" s="471"/>
      <c r="W78" s="471"/>
      <c r="X78" s="471"/>
      <c r="Y78" s="471"/>
    </row>
    <row r="79" ht="15" customHeight="1">
      <c r="A79" s="479"/>
      <c r="B79" s="486"/>
      <c r="C79" s="480"/>
      <c r="D79" s="480"/>
      <c r="E79" s="480"/>
      <c r="F79" s="480"/>
      <c r="G79" s="480"/>
      <c r="H79" s="480"/>
      <c r="I79" s="480"/>
      <c r="J79" s="480"/>
      <c r="K79" s="480"/>
      <c r="L79" s="480"/>
      <c r="M79" s="480"/>
      <c r="N79" s="480"/>
      <c r="O79" s="480"/>
      <c r="P79" s="471"/>
      <c r="Q79" s="471"/>
      <c r="R79" s="471"/>
      <c r="S79" s="471"/>
      <c r="T79" s="471"/>
      <c r="U79" s="471"/>
      <c r="V79" s="471"/>
      <c r="W79" s="471"/>
      <c r="X79" s="471"/>
      <c r="Y79" s="471"/>
    </row>
    <row r="80" ht="15" customHeight="1">
      <c r="A80" s="483"/>
      <c r="B80" s="487"/>
      <c r="C80" s="484"/>
      <c r="D80" s="484"/>
      <c r="E80" s="484"/>
      <c r="F80" s="484"/>
      <c r="G80" s="484"/>
      <c r="H80" s="484"/>
      <c r="I80" s="484"/>
      <c r="J80" s="484"/>
      <c r="K80" s="484"/>
      <c r="L80" s="484"/>
      <c r="M80" s="484"/>
      <c r="N80" s="484"/>
      <c r="O80" s="478"/>
      <c r="P80" s="471"/>
      <c r="Q80" s="471"/>
      <c r="R80" s="471"/>
      <c r="S80" s="471"/>
      <c r="T80" s="471"/>
      <c r="U80" s="471"/>
      <c r="V80" s="471"/>
      <c r="W80" s="471"/>
      <c r="X80" s="471"/>
      <c r="Y80" s="471"/>
    </row>
    <row r="81" ht="15" customHeight="1">
      <c r="A81" s="476"/>
      <c r="B81" s="477"/>
      <c r="C81" s="478"/>
      <c r="D81" s="478"/>
      <c r="E81" s="478"/>
      <c r="F81" s="478"/>
      <c r="G81" s="478"/>
      <c r="H81" s="478"/>
      <c r="I81" s="478"/>
      <c r="J81" s="478"/>
      <c r="K81" s="478"/>
      <c r="L81" s="478"/>
      <c r="M81" s="478"/>
      <c r="N81" s="478"/>
      <c r="O81" s="478"/>
      <c r="P81" s="471"/>
      <c r="Q81" s="471"/>
      <c r="R81" s="471"/>
      <c r="S81" s="471"/>
      <c r="T81" s="471"/>
      <c r="U81" s="471"/>
      <c r="V81" s="471"/>
      <c r="W81" s="471"/>
      <c r="X81" s="471"/>
      <c r="Y81" s="471"/>
    </row>
    <row r="82" ht="15" customHeight="1">
      <c r="A82" s="476"/>
      <c r="B82" s="477"/>
      <c r="C82" s="478"/>
      <c r="D82" s="478"/>
      <c r="E82" s="478"/>
      <c r="F82" s="478"/>
      <c r="G82" s="478"/>
      <c r="H82" s="478"/>
      <c r="I82" s="478"/>
      <c r="J82" s="478"/>
      <c r="K82" s="478"/>
      <c r="L82" s="478"/>
      <c r="M82" s="478"/>
      <c r="N82" s="478"/>
      <c r="O82" s="478"/>
      <c r="P82" s="471"/>
      <c r="Q82" s="471"/>
      <c r="R82" s="471"/>
      <c r="S82" s="471"/>
      <c r="T82" s="471"/>
      <c r="U82" s="471"/>
      <c r="V82" s="471"/>
      <c r="W82" s="471"/>
      <c r="X82" s="471"/>
      <c r="Y82" s="471"/>
    </row>
    <row r="83" ht="15" customHeight="1">
      <c r="A83" s="476"/>
      <c r="B83" s="477"/>
      <c r="C83" s="478"/>
      <c r="D83" s="478"/>
      <c r="E83" s="478"/>
      <c r="F83" s="478"/>
      <c r="G83" s="478"/>
      <c r="H83" s="478"/>
      <c r="I83" s="478"/>
      <c r="J83" s="478"/>
      <c r="K83" s="478"/>
      <c r="L83" s="478"/>
      <c r="M83" s="478"/>
      <c r="N83" s="478"/>
      <c r="O83" s="478"/>
      <c r="P83" s="471"/>
      <c r="Q83" s="471"/>
      <c r="R83" s="471"/>
      <c r="S83" s="471"/>
      <c r="T83" s="471"/>
      <c r="U83" s="471"/>
      <c r="V83" s="471"/>
      <c r="W83" s="471"/>
      <c r="X83" s="471"/>
      <c r="Y83" s="471"/>
    </row>
    <row r="84" ht="15" customHeight="1">
      <c r="A84" s="479"/>
      <c r="B84" s="486"/>
      <c r="C84" s="480"/>
      <c r="D84" s="480"/>
      <c r="E84" s="480"/>
      <c r="F84" s="480"/>
      <c r="G84" s="480"/>
      <c r="H84" s="480"/>
      <c r="I84" s="480"/>
      <c r="J84" s="480"/>
      <c r="K84" s="480"/>
      <c r="L84" s="480"/>
      <c r="M84" s="480"/>
      <c r="N84" s="480"/>
      <c r="O84" s="480"/>
      <c r="P84" s="471"/>
      <c r="Q84" s="471"/>
      <c r="R84" s="471"/>
      <c r="S84" s="471"/>
      <c r="T84" s="471"/>
      <c r="U84" s="471"/>
      <c r="V84" s="471"/>
      <c r="W84" s="471"/>
      <c r="X84" s="471"/>
      <c r="Y84" s="471"/>
    </row>
    <row r="85" ht="15" customHeight="1">
      <c r="A85" s="483"/>
      <c r="B85" s="487"/>
      <c r="C85" s="484"/>
      <c r="D85" s="484"/>
      <c r="E85" s="484"/>
      <c r="F85" s="484"/>
      <c r="G85" s="484"/>
      <c r="H85" s="484"/>
      <c r="I85" s="484"/>
      <c r="J85" s="484"/>
      <c r="K85" s="484"/>
      <c r="L85" s="484"/>
      <c r="M85" s="484"/>
      <c r="N85" s="484"/>
      <c r="O85" s="478"/>
      <c r="P85" s="471"/>
      <c r="Q85" s="471"/>
      <c r="R85" s="471"/>
      <c r="S85" s="471"/>
      <c r="T85" s="471"/>
      <c r="U85" s="471"/>
      <c r="V85" s="471"/>
      <c r="W85" s="471"/>
      <c r="X85" s="471"/>
      <c r="Y85" s="471"/>
    </row>
    <row r="86" ht="15" customHeight="1">
      <c r="A86" s="476"/>
      <c r="B86" s="477"/>
      <c r="C86" s="478"/>
      <c r="D86" s="478"/>
      <c r="E86" s="478"/>
      <c r="F86" s="478"/>
      <c r="G86" s="478"/>
      <c r="H86" s="478"/>
      <c r="I86" s="478"/>
      <c r="J86" s="478"/>
      <c r="K86" s="478"/>
      <c r="L86" s="478"/>
      <c r="M86" s="478"/>
      <c r="N86" s="478"/>
      <c r="O86" s="478"/>
      <c r="P86" s="471"/>
      <c r="Q86" s="471"/>
      <c r="R86" s="471"/>
      <c r="S86" s="471"/>
      <c r="T86" s="471"/>
      <c r="U86" s="471"/>
      <c r="V86" s="471"/>
      <c r="W86" s="471"/>
      <c r="X86" s="471"/>
      <c r="Y86" s="471"/>
    </row>
    <row r="87" ht="15" customHeight="1">
      <c r="A87" s="476"/>
      <c r="B87" s="477"/>
      <c r="C87" s="478"/>
      <c r="D87" s="478"/>
      <c r="E87" s="478"/>
      <c r="F87" s="478"/>
      <c r="G87" s="478"/>
      <c r="H87" s="478"/>
      <c r="I87" s="478"/>
      <c r="J87" s="478"/>
      <c r="K87" s="478"/>
      <c r="L87" s="478"/>
      <c r="M87" s="478"/>
      <c r="N87" s="478"/>
      <c r="O87" s="478"/>
      <c r="P87" s="471"/>
      <c r="Q87" s="471"/>
      <c r="R87" s="471"/>
      <c r="S87" s="471"/>
      <c r="T87" s="471"/>
      <c r="U87" s="471"/>
      <c r="V87" s="471"/>
      <c r="W87" s="471"/>
      <c r="X87" s="471"/>
      <c r="Y87" s="471"/>
    </row>
    <row r="88" ht="15" customHeight="1">
      <c r="A88" s="476"/>
      <c r="B88" s="477"/>
      <c r="C88" s="478"/>
      <c r="D88" s="478"/>
      <c r="E88" s="478"/>
      <c r="F88" s="478"/>
      <c r="G88" s="478"/>
      <c r="H88" s="478"/>
      <c r="I88" s="478"/>
      <c r="J88" s="478"/>
      <c r="K88" s="478"/>
      <c r="L88" s="478"/>
      <c r="M88" s="478"/>
      <c r="N88" s="478"/>
      <c r="O88" s="478"/>
      <c r="P88" s="471"/>
      <c r="Q88" s="471"/>
      <c r="R88" s="471"/>
      <c r="S88" s="471"/>
      <c r="T88" s="471"/>
      <c r="U88" s="471"/>
      <c r="V88" s="471"/>
      <c r="W88" s="471"/>
      <c r="X88" s="471"/>
      <c r="Y88" s="471"/>
    </row>
    <row r="89" ht="15" customHeight="1">
      <c r="A89" s="479"/>
      <c r="B89" s="486"/>
      <c r="C89" s="480"/>
      <c r="D89" s="480"/>
      <c r="E89" s="480"/>
      <c r="F89" s="480"/>
      <c r="G89" s="480"/>
      <c r="H89" s="480"/>
      <c r="I89" s="480"/>
      <c r="J89" s="480"/>
      <c r="K89" s="480"/>
      <c r="L89" s="480"/>
      <c r="M89" s="480"/>
      <c r="N89" s="480"/>
      <c r="O89" s="480"/>
      <c r="P89" s="471"/>
      <c r="Q89" s="471"/>
      <c r="R89" s="471"/>
      <c r="S89" s="471"/>
      <c r="T89" s="471"/>
      <c r="U89" s="471"/>
      <c r="V89" s="471"/>
      <c r="W89" s="471"/>
      <c r="X89" s="471"/>
      <c r="Y89" s="471"/>
    </row>
    <row r="90">
      <c r="A90" s="488"/>
      <c r="B90" s="486"/>
      <c r="C90" s="480"/>
      <c r="D90" s="480"/>
      <c r="E90" s="480"/>
      <c r="F90" s="480"/>
      <c r="G90" s="480"/>
      <c r="H90" s="480"/>
      <c r="I90" s="480"/>
      <c r="J90" s="480"/>
      <c r="K90" s="480"/>
      <c r="L90" s="480"/>
      <c r="M90" s="480"/>
      <c r="N90" s="480"/>
      <c r="O90" s="480"/>
      <c r="P90" s="471"/>
      <c r="Q90" s="471"/>
      <c r="R90" s="471"/>
      <c r="S90" s="471"/>
      <c r="T90" s="471"/>
      <c r="U90" s="471"/>
      <c r="V90" s="471"/>
      <c r="W90" s="471"/>
      <c r="X90" s="471"/>
      <c r="Y90" s="471"/>
    </row>
    <row r="91">
      <c r="A91" s="489"/>
      <c r="B91" s="486"/>
      <c r="C91" s="480"/>
      <c r="D91" s="490"/>
      <c r="E91" s="480"/>
      <c r="F91" s="480"/>
      <c r="G91" s="480"/>
      <c r="H91" s="480"/>
      <c r="I91" s="480"/>
      <c r="J91" s="480"/>
      <c r="K91" s="480"/>
      <c r="L91" s="480"/>
      <c r="M91" s="480"/>
      <c r="N91" s="480"/>
      <c r="O91" s="491"/>
      <c r="P91" s="471"/>
      <c r="Q91" s="471"/>
      <c r="R91" s="471"/>
      <c r="S91" s="471"/>
      <c r="T91" s="471"/>
      <c r="U91" s="471"/>
      <c r="V91" s="471"/>
      <c r="W91" s="471"/>
      <c r="X91" s="471"/>
      <c r="Y91" s="471"/>
    </row>
    <row r="92">
      <c r="A92" s="491"/>
      <c r="B92" s="492"/>
      <c r="C92" s="493"/>
      <c r="D92" s="494"/>
      <c r="E92" s="494"/>
      <c r="F92" s="494"/>
      <c r="G92" s="494"/>
      <c r="H92" s="494"/>
      <c r="I92" s="494"/>
      <c r="J92" s="494"/>
      <c r="K92" s="494"/>
      <c r="L92" s="494"/>
      <c r="M92" s="494"/>
      <c r="N92" s="494"/>
      <c r="O92" s="488"/>
      <c r="P92" s="471"/>
      <c r="Q92" s="471"/>
      <c r="R92" s="471"/>
      <c r="S92" s="471"/>
      <c r="T92" s="471"/>
      <c r="U92" s="471"/>
      <c r="V92" s="471"/>
      <c r="W92" s="471"/>
      <c r="X92" s="471"/>
      <c r="Y92" s="471"/>
    </row>
    <row r="93">
      <c r="A93" s="495"/>
      <c r="B93" s="496"/>
      <c r="C93" s="496"/>
      <c r="D93" s="497"/>
      <c r="E93" s="497"/>
      <c r="F93" s="497"/>
      <c r="G93" s="497"/>
      <c r="H93" s="497"/>
      <c r="I93" s="497"/>
      <c r="J93" s="497"/>
      <c r="K93" s="497"/>
      <c r="L93" s="497"/>
      <c r="M93" s="497"/>
      <c r="N93" s="497"/>
      <c r="O93" s="498"/>
      <c r="P93" s="471"/>
      <c r="Q93" s="471"/>
      <c r="R93" s="471"/>
      <c r="S93" s="471"/>
      <c r="T93" s="471"/>
      <c r="U93" s="471"/>
      <c r="V93" s="471"/>
      <c r="W93" s="471"/>
      <c r="X93" s="471"/>
      <c r="Y93" s="471"/>
    </row>
    <row r="94">
      <c r="A94" s="472"/>
      <c r="B94" s="473"/>
      <c r="C94" s="473"/>
      <c r="D94" s="473"/>
      <c r="E94" s="473"/>
      <c r="F94" s="473"/>
      <c r="G94" s="473"/>
      <c r="H94" s="473"/>
      <c r="I94" s="473"/>
      <c r="J94" s="473"/>
      <c r="K94" s="473"/>
      <c r="L94" s="473"/>
      <c r="M94" s="473"/>
      <c r="N94" s="473"/>
      <c r="O94" s="473"/>
      <c r="P94" s="471"/>
      <c r="Q94" s="471"/>
      <c r="R94" s="471"/>
      <c r="S94" s="471"/>
      <c r="T94" s="471"/>
      <c r="U94" s="471"/>
      <c r="V94" s="471"/>
      <c r="W94" s="471"/>
      <c r="X94" s="471"/>
      <c r="Y94" s="471"/>
    </row>
  </sheetData>
  <pageMargins left="0.7" right="0.7" top="0.75" bottom="0.75" header="0.3" footer="0.3"/>
  <pageSetup orientation="portrait"/>
  <headerFooter/>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00000000-0002-0000-0600-000000000000}">
          <x14:formula1>
            <xm:f>'C:\MYDATA\Application Capability\Cloud Enablement Factory\ACE Product Development\CSC-HPE Integration\GA Slides\Solution collateral\Estimation Models\Level 2 Estimates\[High level Estimates v5.4.xlsx]Platform Factor'!#REF!</xm:f>
          </x14:formula1>
          <xm:sqref>A2</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dimension ref="A1:AN84"/>
  <sheetViews>
    <sheetView workbookViewId="0">
      <selection activeCell="E18" sqref="E18"/>
    </sheetView>
  </sheetViews>
  <sheetFormatPr defaultRowHeight="14.5" x14ac:dyDescent="0.35"/>
  <cols>
    <col min="1" max="1" width="13.90625" customWidth="1" style="44"/>
    <col min="2" max="2" width="15.08984375" customWidth="1"/>
    <col min="3" max="3" width="33.453125" customWidth="1"/>
    <col min="4" max="4" width="10.08984375" customWidth="1"/>
  </cols>
  <sheetData>
    <row r="1" s="122" customFormat="1">
      <c r="A1" s="76"/>
      <c r="B1" s="76"/>
      <c r="C1" s="453" t="s">
        <v>274</v>
      </c>
    </row>
    <row r="2" s="44" customFormat="1">
      <c r="A2" s="454" t="s">
        <v>275</v>
      </c>
      <c r="B2" s="470">
        <v>0.2</v>
      </c>
      <c r="C2" s="85">
        <v>160</v>
      </c>
    </row>
    <row r="3" s="122" customFormat="1">
      <c r="A3" s="454" t="s">
        <v>276</v>
      </c>
      <c r="B3" s="470">
        <v>0.8</v>
      </c>
      <c r="C3" s="85">
        <v>180</v>
      </c>
    </row>
    <row r="4" s="44" customFormat="1">
      <c r="A4" s="455" t="s">
        <v>277</v>
      </c>
      <c r="B4" s="74">
        <v>36</v>
      </c>
      <c r="C4" s="441" t="s">
        <v>278</v>
      </c>
    </row>
    <row r="5" s="44" customFormat="1"/>
    <row r="6" s="44" customFormat="1"/>
    <row r="7" s="44" customFormat="1"/>
    <row r="8" s="44" customFormat="1">
      <c r="A8" s="41"/>
      <c r="B8" s="453" t="s">
        <v>279</v>
      </c>
      <c r="C8" s="457" t="s">
        <v>280</v>
      </c>
      <c r="D8" s="457">
        <v>1</v>
      </c>
      <c r="E8" s="457">
        <v>2</v>
      </c>
      <c r="F8" s="457">
        <v>3</v>
      </c>
      <c r="G8" s="457">
        <v>4</v>
      </c>
      <c r="H8" s="457">
        <v>5</v>
      </c>
      <c r="I8" s="457">
        <v>6</v>
      </c>
      <c r="J8" s="457">
        <v>7</v>
      </c>
      <c r="K8" s="457">
        <v>8</v>
      </c>
      <c r="L8" s="457">
        <v>9</v>
      </c>
      <c r="M8" s="457">
        <v>10</v>
      </c>
      <c r="N8" s="457">
        <v>11</v>
      </c>
      <c r="O8" s="457">
        <v>12</v>
      </c>
      <c r="P8" s="457">
        <v>13</v>
      </c>
      <c r="Q8" s="457">
        <v>14</v>
      </c>
      <c r="R8" s="457">
        <v>15</v>
      </c>
      <c r="S8" s="457">
        <v>16</v>
      </c>
      <c r="T8" s="457">
        <v>17</v>
      </c>
      <c r="U8" s="457">
        <v>18</v>
      </c>
      <c r="V8" s="457">
        <v>19</v>
      </c>
      <c r="W8" s="457">
        <v>20</v>
      </c>
      <c r="X8" s="457">
        <v>21</v>
      </c>
      <c r="Y8" s="457">
        <v>22</v>
      </c>
      <c r="Z8" s="457">
        <v>23</v>
      </c>
      <c r="AA8" s="457">
        <v>24</v>
      </c>
      <c r="AB8" s="457">
        <v>25</v>
      </c>
      <c r="AC8" s="457">
        <v>26</v>
      </c>
      <c r="AD8" s="457">
        <v>27</v>
      </c>
      <c r="AE8" s="457">
        <v>28</v>
      </c>
      <c r="AF8" s="457">
        <v>29</v>
      </c>
      <c r="AG8" s="457">
        <v>30</v>
      </c>
      <c r="AH8" s="457">
        <v>31</v>
      </c>
      <c r="AI8" s="457">
        <v>32</v>
      </c>
      <c r="AJ8" s="457">
        <v>33</v>
      </c>
      <c r="AK8" s="457">
        <v>34</v>
      </c>
      <c r="AL8" s="457">
        <v>35</v>
      </c>
      <c r="AM8" s="457">
        <v>36</v>
      </c>
      <c r="AN8" s="457"/>
    </row>
    <row r="9" s="44" customFormat="1">
      <c r="B9" s="556" t="s">
        <v>275</v>
      </c>
      <c r="C9" s="458" t="s">
        <v>281</v>
      </c>
      <c r="D9" s="500">
        <f>IF(D$8&gt;$B$4,0,('Phase-wise Effort'!$X$25*$B$2/($B$4*$C$2)))</f>
        <v>0</v>
      </c>
      <c r="E9" s="500">
        <f>IF(E$8&gt;$B$4,0,('Phase-wise Effort'!$X$25*$B$2/($B$4*$C$2)))</f>
        <v>0</v>
      </c>
      <c r="F9" s="500">
        <f>IF(F$8&gt;$B$4,0,('Phase-wise Effort'!$X$25*$B$2/($B$4*$C$2)))</f>
        <v>0</v>
      </c>
      <c r="G9" s="500">
        <f>IF(G$8&gt;$B$4,0,('Phase-wise Effort'!$X$25*$B$2/($B$4*$C$2)))</f>
        <v>0</v>
      </c>
      <c r="H9" s="500">
        <f>IF(H$8&gt;$B$4,0,('Phase-wise Effort'!$X$25*$B$2/($B$4*$C$2)))</f>
        <v>0</v>
      </c>
      <c r="I9" s="500">
        <f>IF(I$8&gt;$B$4,0,('Phase-wise Effort'!$X$25*$B$2/($B$4*$C$2)))</f>
        <v>0</v>
      </c>
      <c r="J9" s="500">
        <f>IF(J$8&gt;$B$4,0,('Phase-wise Effort'!$X$25*$B$2/($B$4*$C$2)))</f>
        <v>0</v>
      </c>
      <c r="K9" s="500">
        <f>IF(K$8&gt;$B$4,0,('Phase-wise Effort'!$X$25*$B$2/($B$4*$C$2)))</f>
        <v>0</v>
      </c>
      <c r="L9" s="500">
        <f>IF(L$8&gt;$B$4,0,('Phase-wise Effort'!$X$25*$B$2/($B$4*$C$2)))</f>
        <v>0</v>
      </c>
      <c r="M9" s="500">
        <f>IF(M$8&gt;$B$4,0,('Phase-wise Effort'!$X$25*$B$2/($B$4*$C$2)))</f>
        <v>0</v>
      </c>
      <c r="N9" s="500">
        <f>IF(N$8&gt;$B$4,0,('Phase-wise Effort'!$X$25*$B$2/($B$4*$C$2)))</f>
        <v>0</v>
      </c>
      <c r="O9" s="500">
        <f>IF(O$8&gt;$B$4,0,('Phase-wise Effort'!$X$25*$B$2/($B$4*$C$2)))</f>
        <v>0</v>
      </c>
      <c r="P9" s="500">
        <f>IF(P$8&gt;$B$4,0,('Phase-wise Effort'!$X$25*$B$2/($B$4*$C$2)))</f>
        <v>0</v>
      </c>
      <c r="Q9" s="500">
        <f>IF(Q$8&gt;$B$4,0,('Phase-wise Effort'!$X$25*$B$2/($B$4*$C$2)))</f>
        <v>0</v>
      </c>
      <c r="R9" s="500">
        <f>IF(R$8&gt;$B$4,0,('Phase-wise Effort'!$X$25*$B$2/($B$4*$C$2)))</f>
        <v>0</v>
      </c>
      <c r="S9" s="500">
        <f>IF(S$8&gt;$B$4,0,('Phase-wise Effort'!$X$25*$B$2/($B$4*$C$2)))</f>
        <v>0</v>
      </c>
      <c r="T9" s="500">
        <f>IF(T$8&gt;$B$4,0,('Phase-wise Effort'!$X$25*$B$2/($B$4*$C$2)))</f>
        <v>0</v>
      </c>
      <c r="U9" s="500">
        <f>IF(U$8&gt;$B$4,0,('Phase-wise Effort'!$X$25*$B$2/($B$4*$C$2)))</f>
        <v>0</v>
      </c>
      <c r="V9" s="500">
        <f>IF(V$8&gt;$B$4,0,('Phase-wise Effort'!$X$25*$B$2/($B$4*$C$2)))</f>
        <v>0</v>
      </c>
      <c r="W9" s="500">
        <f>IF(W$8&gt;$B$4,0,('Phase-wise Effort'!$X$25*$B$2/($B$4*$C$2)))</f>
        <v>0</v>
      </c>
      <c r="X9" s="500">
        <f>IF(X$8&gt;$B$4,0,('Phase-wise Effort'!$X$25*$B$2/($B$4*$C$2)))</f>
        <v>0</v>
      </c>
      <c r="Y9" s="500">
        <f>IF(Y$8&gt;$B$4,0,('Phase-wise Effort'!$X$25*$B$2/($B$4*$C$2)))</f>
        <v>0</v>
      </c>
      <c r="Z9" s="500">
        <f>IF(Z$8&gt;$B$4,0,('Phase-wise Effort'!$X$25*$B$2/($B$4*$C$2)))</f>
        <v>0</v>
      </c>
      <c r="AA9" s="500">
        <f>IF(AA$8&gt;$B$4,0,('Phase-wise Effort'!$X$25*$B$2/($B$4*$C$2)))</f>
        <v>0</v>
      </c>
      <c r="AB9" s="500">
        <f>IF(AB$8&gt;$B$4,0,('Phase-wise Effort'!$X$25*$B$2/($B$4*$C$2)))</f>
        <v>0</v>
      </c>
      <c r="AC9" s="500">
        <f>IF(AC$8&gt;$B$4,0,('Phase-wise Effort'!$X$25*$B$2/($B$4*$C$2)))</f>
        <v>0</v>
      </c>
      <c r="AD9" s="500">
        <f>IF(AD$8&gt;$B$4,0,('Phase-wise Effort'!$X$25*$B$2/($B$4*$C$2)))</f>
        <v>0</v>
      </c>
      <c r="AE9" s="500">
        <f>IF(AE$8&gt;$B$4,0,('Phase-wise Effort'!$X$25*$B$2/($B$4*$C$2)))</f>
        <v>0</v>
      </c>
      <c r="AF9" s="500">
        <f>IF(AF$8&gt;$B$4,0,('Phase-wise Effort'!$X$25*$B$2/($B$4*$C$2)))</f>
        <v>0</v>
      </c>
      <c r="AG9" s="500">
        <f>IF(AG$8&gt;$B$4,0,('Phase-wise Effort'!$X$25*$B$2/($B$4*$C$2)))</f>
        <v>0</v>
      </c>
      <c r="AH9" s="500">
        <f>IF(AH$8&gt;$B$4,0,('Phase-wise Effort'!$X$25*$B$2/($B$4*$C$2)))</f>
        <v>0</v>
      </c>
      <c r="AI9" s="500">
        <f>IF(AI$8&gt;$B$4,0,('Phase-wise Effort'!$X$25*$B$2/($B$4*$C$2)))</f>
        <v>0</v>
      </c>
      <c r="AJ9" s="500">
        <f>IF(AJ$8&gt;$B$4,0,('Phase-wise Effort'!$X$25*$B$2/($B$4*$C$2)))</f>
        <v>0</v>
      </c>
      <c r="AK9" s="500">
        <f>IF(AK$8&gt;$B$4,0,('Phase-wise Effort'!$X$25*$B$2/($B$4*$C$2)))</f>
        <v>0</v>
      </c>
      <c r="AL9" s="500">
        <f>IF(AL$8&gt;$B$4,0,('Phase-wise Effort'!$X$25*$B$2/($B$4*$C$2)))</f>
        <v>0</v>
      </c>
      <c r="AM9" s="500">
        <f>IF(AM$8&gt;$B$4,0,('Phase-wise Effort'!$X$25*$B$2/($B$4*$C$2)))</f>
        <v>0</v>
      </c>
      <c r="AN9" s="501">
        <f>SUM(D9:AM9)</f>
        <v>0</v>
      </c>
    </row>
    <row r="10" s="44" customFormat="1">
      <c r="B10" s="557"/>
      <c r="C10" s="459" t="s">
        <v>282</v>
      </c>
      <c r="D10" s="77">
        <f>IF(D$8&gt;$B$4,0,('Phase-wise Effort'!$Q$25*$B$2/($B$4*$C$2)))</f>
        <v>0</v>
      </c>
      <c r="E10" s="77">
        <f>IF(E$8&gt;$B$4,0,('Phase-wise Effort'!$Q$25*$B$2/($B$4*$C$2)))</f>
        <v>0</v>
      </c>
      <c r="F10" s="77">
        <f>IF(F$8&gt;$B$4,0,('Phase-wise Effort'!$Q$25*$B$2/($B$4*$C$2)))</f>
        <v>0</v>
      </c>
      <c r="G10" s="77">
        <f>IF(G$8&gt;$B$4,0,('Phase-wise Effort'!$Q$25*$B$2/($B$4*$C$2)))</f>
        <v>0</v>
      </c>
      <c r="H10" s="77">
        <f>IF(H$8&gt;$B$4,0,('Phase-wise Effort'!$Q$25*$B$2/($B$4*$C$2)))</f>
        <v>0</v>
      </c>
      <c r="I10" s="77">
        <f>IF(I$8&gt;$B$4,0,('Phase-wise Effort'!$Q$25*$B$2/($B$4*$C$2)))</f>
        <v>0</v>
      </c>
      <c r="J10" s="77">
        <f>IF(J$8&gt;$B$4,0,('Phase-wise Effort'!$Q$25*$B$2/($B$4*$C$2)))</f>
        <v>0</v>
      </c>
      <c r="K10" s="77">
        <f>IF(K$8&gt;$B$4,0,('Phase-wise Effort'!$Q$25*$B$2/($B$4*$C$2)))</f>
        <v>0</v>
      </c>
      <c r="L10" s="77">
        <f>IF(L$8&gt;$B$4,0,('Phase-wise Effort'!$Q$25*$B$2/($B$4*$C$2)))</f>
        <v>0</v>
      </c>
      <c r="M10" s="77">
        <f>IF(M$8&gt;$B$4,0,('Phase-wise Effort'!$Q$25*$B$2/($B$4*$C$2)))</f>
        <v>0</v>
      </c>
      <c r="N10" s="77">
        <f>IF(N$8&gt;$B$4,0,('Phase-wise Effort'!$Q$25*$B$2/($B$4*$C$2)))</f>
        <v>0</v>
      </c>
      <c r="O10" s="77">
        <f>IF(O$8&gt;$B$4,0,('Phase-wise Effort'!$Q$25*$B$2/($B$4*$C$2)))</f>
        <v>0</v>
      </c>
      <c r="P10" s="77">
        <f>IF(P$8&gt;$B$4,0,('Phase-wise Effort'!$Q$25*$B$2/($B$4*$C$2)))</f>
        <v>0</v>
      </c>
      <c r="Q10" s="77">
        <f>IF(Q$8&gt;$B$4,0,('Phase-wise Effort'!$Q$25*$B$2/($B$4*$C$2)))</f>
        <v>0</v>
      </c>
      <c r="R10" s="77">
        <f>IF(R$8&gt;$B$4,0,('Phase-wise Effort'!$Q$25*$B$2/($B$4*$C$2)))</f>
        <v>0</v>
      </c>
      <c r="S10" s="77">
        <f>IF(S$8&gt;$B$4,0,('Phase-wise Effort'!$Q$25*$B$2/($B$4*$C$2)))</f>
        <v>0</v>
      </c>
      <c r="T10" s="77">
        <f>IF(T$8&gt;$B$4,0,('Phase-wise Effort'!$Q$25*$B$2/($B$4*$C$2)))</f>
        <v>0</v>
      </c>
      <c r="U10" s="77">
        <f>IF(U$8&gt;$B$4,0,('Phase-wise Effort'!$Q$25*$B$2/($B$4*$C$2)))</f>
        <v>0</v>
      </c>
      <c r="V10" s="77">
        <f>IF(V$8&gt;$B$4,0,('Phase-wise Effort'!$Q$25*$B$2/($B$4*$C$2)))</f>
        <v>0</v>
      </c>
      <c r="W10" s="77">
        <f>IF(W$8&gt;$B$4,0,('Phase-wise Effort'!$Q$25*$B$2/($B$4*$C$2)))</f>
        <v>0</v>
      </c>
      <c r="X10" s="77">
        <f>IF(X$8&gt;$B$4,0,('Phase-wise Effort'!$Q$25*$B$2/($B$4*$C$2)))</f>
        <v>0</v>
      </c>
      <c r="Y10" s="77">
        <f>IF(Y$8&gt;$B$4,0,('Phase-wise Effort'!$Q$25*$B$2/($B$4*$C$2)))</f>
        <v>0</v>
      </c>
      <c r="Z10" s="77">
        <f>IF(Z$8&gt;$B$4,0,('Phase-wise Effort'!$Q$25*$B$2/($B$4*$C$2)))</f>
        <v>0</v>
      </c>
      <c r="AA10" s="77">
        <f>IF(AA$8&gt;$B$4,0,('Phase-wise Effort'!$Q$25*$B$2/($B$4*$C$2)))</f>
        <v>0</v>
      </c>
      <c r="AB10" s="77">
        <f>IF(AB$8&gt;$B$4,0,('Phase-wise Effort'!$Q$25*$B$2/($B$4*$C$2)))</f>
        <v>0</v>
      </c>
      <c r="AC10" s="77">
        <f>IF(AC$8&gt;$B$4,0,('Phase-wise Effort'!$Q$25*$B$2/($B$4*$C$2)))</f>
        <v>0</v>
      </c>
      <c r="AD10" s="77">
        <f>IF(AD$8&gt;$B$4,0,('Phase-wise Effort'!$Q$25*$B$2/($B$4*$C$2)))</f>
        <v>0</v>
      </c>
      <c r="AE10" s="77">
        <f>IF(AE$8&gt;$B$4,0,('Phase-wise Effort'!$Q$25*$B$2/($B$4*$C$2)))</f>
        <v>0</v>
      </c>
      <c r="AF10" s="77">
        <f>IF(AF$8&gt;$B$4,0,('Phase-wise Effort'!$Q$25*$B$2/($B$4*$C$2)))</f>
        <v>0</v>
      </c>
      <c r="AG10" s="77">
        <f>IF(AG$8&gt;$B$4,0,('Phase-wise Effort'!$Q$25*$B$2/($B$4*$C$2)))</f>
        <v>0</v>
      </c>
      <c r="AH10" s="77">
        <f>IF(AH$8&gt;$B$4,0,('Phase-wise Effort'!$Q$25*$B$2/($B$4*$C$2)))</f>
        <v>0</v>
      </c>
      <c r="AI10" s="77">
        <f>IF(AI$8&gt;$B$4,0,('Phase-wise Effort'!$Q$25*$B$2/($B$4*$C$2)))</f>
        <v>0</v>
      </c>
      <c r="AJ10" s="77">
        <f>IF(AJ$8&gt;$B$4,0,('Phase-wise Effort'!$Q$25*$B$2/($B$4*$C$2)))</f>
        <v>0</v>
      </c>
      <c r="AK10" s="77">
        <f>IF(AK$8&gt;$B$4,0,('Phase-wise Effort'!$Q$25*$B$2/($B$4*$C$2)))</f>
        <v>0</v>
      </c>
      <c r="AL10" s="77">
        <f>IF(AL$8&gt;$B$4,0,('Phase-wise Effort'!$Q$25*$B$2/($B$4*$C$2)))</f>
        <v>0</v>
      </c>
      <c r="AM10" s="77">
        <f>IF(AM$8&gt;$B$4,0,('Phase-wise Effort'!$Q$25*$B$2/($B$4*$C$2)))</f>
        <v>0</v>
      </c>
      <c r="AN10" s="502">
        <f ref="AN10:AN35" t="shared" si="0">SUM(D10:AM10)</f>
        <v>0</v>
      </c>
    </row>
    <row r="11" s="44" customFormat="1">
      <c r="B11" s="557"/>
      <c r="C11" s="459" t="s">
        <v>283</v>
      </c>
      <c r="D11" s="77">
        <f>IF(D$8&gt;$B$4,0,('Phase-wise Effort'!$R$27*$B$2/($B$4*$C$2)))</f>
        <v>0</v>
      </c>
      <c r="E11" s="77">
        <f>IF(E$8&gt;$B$4,0,('Phase-wise Effort'!$R$27*$B$2/($B$4*$C$2)))</f>
        <v>0</v>
      </c>
      <c r="F11" s="77">
        <f>IF(F$8&gt;$B$4,0,('Phase-wise Effort'!$R$27*$B$2/($B$4*$C$2)))</f>
        <v>0</v>
      </c>
      <c r="G11" s="77">
        <f>IF(G$8&gt;$B$4,0,('Phase-wise Effort'!$R$27*$B$2/($B$4*$C$2)))</f>
        <v>0</v>
      </c>
      <c r="H11" s="77">
        <f>IF(H$8&gt;$B$4,0,('Phase-wise Effort'!$R$27*$B$2/($B$4*$C$2)))</f>
        <v>0</v>
      </c>
      <c r="I11" s="77">
        <f>IF(I$8&gt;$B$4,0,('Phase-wise Effort'!$R$27*$B$2/($B$4*$C$2)))</f>
        <v>0</v>
      </c>
      <c r="J11" s="77">
        <f>IF(J$8&gt;$B$4,0,('Phase-wise Effort'!$R$27*$B$2/($B$4*$C$2)))</f>
        <v>0</v>
      </c>
      <c r="K11" s="77">
        <f>IF(K$8&gt;$B$4,0,('Phase-wise Effort'!$R$27*$B$2/($B$4*$C$2)))</f>
        <v>0</v>
      </c>
      <c r="L11" s="77">
        <f>IF(L$8&gt;$B$4,0,('Phase-wise Effort'!$R$27*$B$2/($B$4*$C$2)))</f>
        <v>0</v>
      </c>
      <c r="M11" s="77">
        <f>IF(M$8&gt;$B$4,0,('Phase-wise Effort'!$R$27*$B$2/($B$4*$C$2)))</f>
        <v>0</v>
      </c>
      <c r="N11" s="77">
        <f>IF(N$8&gt;$B$4,0,('Phase-wise Effort'!$R$27*$B$2/($B$4*$C$2)))</f>
        <v>0</v>
      </c>
      <c r="O11" s="77">
        <f>IF(O$8&gt;$B$4,0,('Phase-wise Effort'!$R$27*$B$2/($B$4*$C$2)))</f>
        <v>0</v>
      </c>
      <c r="P11" s="77">
        <f>IF(P$8&gt;$B$4,0,('Phase-wise Effort'!$R$27*$B$2/($B$4*$C$2)))</f>
        <v>0</v>
      </c>
      <c r="Q11" s="77">
        <f>IF(Q$8&gt;$B$4,0,('Phase-wise Effort'!$R$27*$B$2/($B$4*$C$2)))</f>
        <v>0</v>
      </c>
      <c r="R11" s="77">
        <f>IF(R$8&gt;$B$4,0,('Phase-wise Effort'!$R$27*$B$2/($B$4*$C$2)))</f>
        <v>0</v>
      </c>
      <c r="S11" s="77">
        <f>IF(S$8&gt;$B$4,0,('Phase-wise Effort'!$R$27*$B$2/($B$4*$C$2)))</f>
        <v>0</v>
      </c>
      <c r="T11" s="77">
        <f>IF(T$8&gt;$B$4,0,('Phase-wise Effort'!$R$27*$B$2/($B$4*$C$2)))</f>
        <v>0</v>
      </c>
      <c r="U11" s="77">
        <f>IF(U$8&gt;$B$4,0,('Phase-wise Effort'!$R$27*$B$2/($B$4*$C$2)))</f>
        <v>0</v>
      </c>
      <c r="V11" s="77">
        <f>IF(V$8&gt;$B$4,0,('Phase-wise Effort'!$R$27*$B$2/($B$4*$C$2)))</f>
        <v>0</v>
      </c>
      <c r="W11" s="77">
        <f>IF(W$8&gt;$B$4,0,('Phase-wise Effort'!$R$27*$B$2/($B$4*$C$2)))</f>
        <v>0</v>
      </c>
      <c r="X11" s="77">
        <f>IF(X$8&gt;$B$4,0,('Phase-wise Effort'!$R$27*$B$2/($B$4*$C$2)))</f>
        <v>0</v>
      </c>
      <c r="Y11" s="77">
        <f>IF(Y$8&gt;$B$4,0,('Phase-wise Effort'!$R$27*$B$2/($B$4*$C$2)))</f>
        <v>0</v>
      </c>
      <c r="Z11" s="77">
        <f>IF(Z$8&gt;$B$4,0,('Phase-wise Effort'!$R$27*$B$2/($B$4*$C$2)))</f>
        <v>0</v>
      </c>
      <c r="AA11" s="77">
        <f>IF(AA$8&gt;$B$4,0,('Phase-wise Effort'!$R$27*$B$2/($B$4*$C$2)))</f>
        <v>0</v>
      </c>
      <c r="AB11" s="77">
        <f>IF(AB$8&gt;$B$4,0,('Phase-wise Effort'!$R$27*$B$2/($B$4*$C$2)))</f>
        <v>0</v>
      </c>
      <c r="AC11" s="77">
        <f>IF(AC$8&gt;$B$4,0,('Phase-wise Effort'!$R$27*$B$2/($B$4*$C$2)))</f>
        <v>0</v>
      </c>
      <c r="AD11" s="77">
        <f>IF(AD$8&gt;$B$4,0,('Phase-wise Effort'!$R$27*$B$2/($B$4*$C$2)))</f>
        <v>0</v>
      </c>
      <c r="AE11" s="77">
        <f>IF(AE$8&gt;$B$4,0,('Phase-wise Effort'!$R$27*$B$2/($B$4*$C$2)))</f>
        <v>0</v>
      </c>
      <c r="AF11" s="77">
        <f>IF(AF$8&gt;$B$4,0,('Phase-wise Effort'!$R$27*$B$2/($B$4*$C$2)))</f>
        <v>0</v>
      </c>
      <c r="AG11" s="77">
        <f>IF(AG$8&gt;$B$4,0,('Phase-wise Effort'!$R$27*$B$2/($B$4*$C$2)))</f>
        <v>0</v>
      </c>
      <c r="AH11" s="77">
        <f>IF(AH$8&gt;$B$4,0,('Phase-wise Effort'!$R$27*$B$2/($B$4*$C$2)))</f>
        <v>0</v>
      </c>
      <c r="AI11" s="77">
        <f>IF(AI$8&gt;$B$4,0,('Phase-wise Effort'!$R$27*$B$2/($B$4*$C$2)))</f>
        <v>0</v>
      </c>
      <c r="AJ11" s="77">
        <f>IF(AJ$8&gt;$B$4,0,('Phase-wise Effort'!$R$27*$B$2/($B$4*$C$2)))</f>
        <v>0</v>
      </c>
      <c r="AK11" s="77">
        <f>IF(AK$8&gt;$B$4,0,('Phase-wise Effort'!$R$27*$B$2/($B$4*$C$2)))</f>
        <v>0</v>
      </c>
      <c r="AL11" s="77">
        <f>IF(AL$8&gt;$B$4,0,('Phase-wise Effort'!$R$27*$B$2/($B$4*$C$2)))</f>
        <v>0</v>
      </c>
      <c r="AM11" s="77">
        <f>IF(AM$8&gt;$B$4,0,('Phase-wise Effort'!$R$27*$B$2/($B$4*$C$2)))</f>
        <v>0</v>
      </c>
      <c r="AN11" s="502">
        <f t="shared" si="0"/>
        <v>0</v>
      </c>
    </row>
    <row r="12" s="44" customFormat="1">
      <c r="B12" s="557"/>
      <c r="C12" s="459" t="s">
        <v>284</v>
      </c>
      <c r="D12" s="77">
        <f>IF(D$8&gt;$B$4,0,('Phase-wise Effort'!$R$28*$B$2/($B$4*$C$2)))</f>
        <v>0</v>
      </c>
      <c r="E12" s="77">
        <f>IF(E$8&gt;$B$4,0,('Phase-wise Effort'!$R$28*$B$2/($B$4*$C$2)))</f>
        <v>0</v>
      </c>
      <c r="F12" s="77">
        <f>IF(F$8&gt;$B$4,0,('Phase-wise Effort'!$R$28*$B$2/($B$4*$C$2)))</f>
        <v>0</v>
      </c>
      <c r="G12" s="77">
        <f>IF(G$8&gt;$B$4,0,('Phase-wise Effort'!$R$28*$B$2/($B$4*$C$2)))</f>
        <v>0</v>
      </c>
      <c r="H12" s="77">
        <f>IF(H$8&gt;$B$4,0,('Phase-wise Effort'!$R$28*$B$2/($B$4*$C$2)))</f>
        <v>0</v>
      </c>
      <c r="I12" s="77">
        <f>IF(I$8&gt;$B$4,0,('Phase-wise Effort'!$R$28*$B$2/($B$4*$C$2)))</f>
        <v>0</v>
      </c>
      <c r="J12" s="77">
        <f>IF(J$8&gt;$B$4,0,('Phase-wise Effort'!$R$28*$B$2/($B$4*$C$2)))</f>
        <v>0</v>
      </c>
      <c r="K12" s="77">
        <f>IF(K$8&gt;$B$4,0,('Phase-wise Effort'!$R$28*$B$2/($B$4*$C$2)))</f>
        <v>0</v>
      </c>
      <c r="L12" s="77">
        <f>IF(L$8&gt;$B$4,0,('Phase-wise Effort'!$R$28*$B$2/($B$4*$C$2)))</f>
        <v>0</v>
      </c>
      <c r="M12" s="77">
        <f>IF(M$8&gt;$B$4,0,('Phase-wise Effort'!$R$28*$B$2/($B$4*$C$2)))</f>
        <v>0</v>
      </c>
      <c r="N12" s="77">
        <f>IF(N$8&gt;$B$4,0,('Phase-wise Effort'!$R$28*$B$2/($B$4*$C$2)))</f>
        <v>0</v>
      </c>
      <c r="O12" s="77">
        <f>IF(O$8&gt;$B$4,0,('Phase-wise Effort'!$R$28*$B$2/($B$4*$C$2)))</f>
        <v>0</v>
      </c>
      <c r="P12" s="77">
        <f>IF(P$8&gt;$B$4,0,('Phase-wise Effort'!$R$28*$B$2/($B$4*$C$2)))</f>
        <v>0</v>
      </c>
      <c r="Q12" s="77">
        <f>IF(Q$8&gt;$B$4,0,('Phase-wise Effort'!$R$28*$B$2/($B$4*$C$2)))</f>
        <v>0</v>
      </c>
      <c r="R12" s="77">
        <f>IF(R$8&gt;$B$4,0,('Phase-wise Effort'!$R$28*$B$2/($B$4*$C$2)))</f>
        <v>0</v>
      </c>
      <c r="S12" s="77">
        <f>IF(S$8&gt;$B$4,0,('Phase-wise Effort'!$R$28*$B$2/($B$4*$C$2)))</f>
        <v>0</v>
      </c>
      <c r="T12" s="77">
        <f>IF(T$8&gt;$B$4,0,('Phase-wise Effort'!$R$28*$B$2/($B$4*$C$2)))</f>
        <v>0</v>
      </c>
      <c r="U12" s="77">
        <f>IF(U$8&gt;$B$4,0,('Phase-wise Effort'!$R$28*$B$2/($B$4*$C$2)))</f>
        <v>0</v>
      </c>
      <c r="V12" s="77">
        <f>IF(V$8&gt;$B$4,0,('Phase-wise Effort'!$R$28*$B$2/($B$4*$C$2)))</f>
        <v>0</v>
      </c>
      <c r="W12" s="77">
        <f>IF(W$8&gt;$B$4,0,('Phase-wise Effort'!$R$28*$B$2/($B$4*$C$2)))</f>
        <v>0</v>
      </c>
      <c r="X12" s="77">
        <f>IF(X$8&gt;$B$4,0,('Phase-wise Effort'!$R$28*$B$2/($B$4*$C$2)))</f>
        <v>0</v>
      </c>
      <c r="Y12" s="77">
        <f>IF(Y$8&gt;$B$4,0,('Phase-wise Effort'!$R$28*$B$2/($B$4*$C$2)))</f>
        <v>0</v>
      </c>
      <c r="Z12" s="77">
        <f>IF(Z$8&gt;$B$4,0,('Phase-wise Effort'!$R$28*$B$2/($B$4*$C$2)))</f>
        <v>0</v>
      </c>
      <c r="AA12" s="77">
        <f>IF(AA$8&gt;$B$4,0,('Phase-wise Effort'!$R$28*$B$2/($B$4*$C$2)))</f>
        <v>0</v>
      </c>
      <c r="AB12" s="77">
        <f>IF(AB$8&gt;$B$4,0,('Phase-wise Effort'!$R$28*$B$2/($B$4*$C$2)))</f>
        <v>0</v>
      </c>
      <c r="AC12" s="77">
        <f>IF(AC$8&gt;$B$4,0,('Phase-wise Effort'!$R$28*$B$2/($B$4*$C$2)))</f>
        <v>0</v>
      </c>
      <c r="AD12" s="77">
        <f>IF(AD$8&gt;$B$4,0,('Phase-wise Effort'!$R$28*$B$2/($B$4*$C$2)))</f>
        <v>0</v>
      </c>
      <c r="AE12" s="77">
        <f>IF(AE$8&gt;$B$4,0,('Phase-wise Effort'!$R$28*$B$2/($B$4*$C$2)))</f>
        <v>0</v>
      </c>
      <c r="AF12" s="77">
        <f>IF(AF$8&gt;$B$4,0,('Phase-wise Effort'!$R$28*$B$2/($B$4*$C$2)))</f>
        <v>0</v>
      </c>
      <c r="AG12" s="77">
        <f>IF(AG$8&gt;$B$4,0,('Phase-wise Effort'!$R$28*$B$2/($B$4*$C$2)))</f>
        <v>0</v>
      </c>
      <c r="AH12" s="77">
        <f>IF(AH$8&gt;$B$4,0,('Phase-wise Effort'!$R$28*$B$2/($B$4*$C$2)))</f>
        <v>0</v>
      </c>
      <c r="AI12" s="77">
        <f>IF(AI$8&gt;$B$4,0,('Phase-wise Effort'!$R$28*$B$2/($B$4*$C$2)))</f>
        <v>0</v>
      </c>
      <c r="AJ12" s="77">
        <f>IF(AJ$8&gt;$B$4,0,('Phase-wise Effort'!$R$28*$B$2/($B$4*$C$2)))</f>
        <v>0</v>
      </c>
      <c r="AK12" s="77">
        <f>IF(AK$8&gt;$B$4,0,('Phase-wise Effort'!$R$28*$B$2/($B$4*$C$2)))</f>
        <v>0</v>
      </c>
      <c r="AL12" s="77">
        <f>IF(AL$8&gt;$B$4,0,('Phase-wise Effort'!$R$28*$B$2/($B$4*$C$2)))</f>
        <v>0</v>
      </c>
      <c r="AM12" s="77">
        <f>IF(AM$8&gt;$B$4,0,('Phase-wise Effort'!$R$28*$B$2/($B$4*$C$2)))</f>
        <v>0</v>
      </c>
      <c r="AN12" s="502">
        <f t="shared" si="0"/>
        <v>0</v>
      </c>
    </row>
    <row r="13">
      <c r="B13" s="557"/>
      <c r="C13" s="459" t="s">
        <v>285</v>
      </c>
      <c r="D13" s="77">
        <f>IF(D$8&gt;$B$4,0,('Phase-wise Effort'!$R$29*$B$2/($B$4*$C$2)))</f>
        <v>0</v>
      </c>
      <c r="E13" s="77">
        <f>IF(E$8&gt;$B$4,0,('Phase-wise Effort'!$R$29*$B$2/($B$4*$C$2)))</f>
        <v>0</v>
      </c>
      <c r="F13" s="77">
        <f>IF(F$8&gt;$B$4,0,('Phase-wise Effort'!$R$29*$B$2/($B$4*$C$2)))</f>
        <v>0</v>
      </c>
      <c r="G13" s="77">
        <f>IF(G$8&gt;$B$4,0,('Phase-wise Effort'!$R$29*$B$2/($B$4*$C$2)))</f>
        <v>0</v>
      </c>
      <c r="H13" s="77">
        <f>IF(H$8&gt;$B$4,0,('Phase-wise Effort'!$R$29*$B$2/($B$4*$C$2)))</f>
        <v>0</v>
      </c>
      <c r="I13" s="77">
        <f>IF(I$8&gt;$B$4,0,('Phase-wise Effort'!$R$29*$B$2/($B$4*$C$2)))</f>
        <v>0</v>
      </c>
      <c r="J13" s="77">
        <f>IF(J$8&gt;$B$4,0,('Phase-wise Effort'!$R$29*$B$2/($B$4*$C$2)))</f>
        <v>0</v>
      </c>
      <c r="K13" s="77">
        <f>IF(K$8&gt;$B$4,0,('Phase-wise Effort'!$R$29*$B$2/($B$4*$C$2)))</f>
        <v>0</v>
      </c>
      <c r="L13" s="77">
        <f>IF(L$8&gt;$B$4,0,('Phase-wise Effort'!$R$29*$B$2/($B$4*$C$2)))</f>
        <v>0</v>
      </c>
      <c r="M13" s="77">
        <f>IF(M$8&gt;$B$4,0,('Phase-wise Effort'!$R$29*$B$2/($B$4*$C$2)))</f>
        <v>0</v>
      </c>
      <c r="N13" s="77">
        <f>IF(N$8&gt;$B$4,0,('Phase-wise Effort'!$R$29*$B$2/($B$4*$C$2)))</f>
        <v>0</v>
      </c>
      <c r="O13" s="77">
        <f>IF(O$8&gt;$B$4,0,('Phase-wise Effort'!$R$29*$B$2/($B$4*$C$2)))</f>
        <v>0</v>
      </c>
      <c r="P13" s="77">
        <f>IF(P$8&gt;$B$4,0,('Phase-wise Effort'!$R$29*$B$2/($B$4*$C$2)))</f>
        <v>0</v>
      </c>
      <c r="Q13" s="77">
        <f>IF(Q$8&gt;$B$4,0,('Phase-wise Effort'!$R$29*$B$2/($B$4*$C$2)))</f>
        <v>0</v>
      </c>
      <c r="R13" s="77">
        <f>IF(R$8&gt;$B$4,0,('Phase-wise Effort'!$R$29*$B$2/($B$4*$C$2)))</f>
        <v>0</v>
      </c>
      <c r="S13" s="77">
        <f>IF(S$8&gt;$B$4,0,('Phase-wise Effort'!$R$29*$B$2/($B$4*$C$2)))</f>
        <v>0</v>
      </c>
      <c r="T13" s="77">
        <f>IF(T$8&gt;$B$4,0,('Phase-wise Effort'!$R$29*$B$2/($B$4*$C$2)))</f>
        <v>0</v>
      </c>
      <c r="U13" s="77">
        <f>IF(U$8&gt;$B$4,0,('Phase-wise Effort'!$R$29*$B$2/($B$4*$C$2)))</f>
        <v>0</v>
      </c>
      <c r="V13" s="77">
        <f>IF(V$8&gt;$B$4,0,('Phase-wise Effort'!$R$29*$B$2/($B$4*$C$2)))</f>
        <v>0</v>
      </c>
      <c r="W13" s="77">
        <f>IF(W$8&gt;$B$4,0,('Phase-wise Effort'!$R$29*$B$2/($B$4*$C$2)))</f>
        <v>0</v>
      </c>
      <c r="X13" s="77">
        <f>IF(X$8&gt;$B$4,0,('Phase-wise Effort'!$R$29*$B$2/($B$4*$C$2)))</f>
        <v>0</v>
      </c>
      <c r="Y13" s="77">
        <f>IF(Y$8&gt;$B$4,0,('Phase-wise Effort'!$R$29*$B$2/($B$4*$C$2)))</f>
        <v>0</v>
      </c>
      <c r="Z13" s="77">
        <f>IF(Z$8&gt;$B$4,0,('Phase-wise Effort'!$R$29*$B$2/($B$4*$C$2)))</f>
        <v>0</v>
      </c>
      <c r="AA13" s="77">
        <f>IF(AA$8&gt;$B$4,0,('Phase-wise Effort'!$R$29*$B$2/($B$4*$C$2)))</f>
        <v>0</v>
      </c>
      <c r="AB13" s="77">
        <f>IF(AB$8&gt;$B$4,0,('Phase-wise Effort'!$R$29*$B$2/($B$4*$C$2)))</f>
        <v>0</v>
      </c>
      <c r="AC13" s="77">
        <f>IF(AC$8&gt;$B$4,0,('Phase-wise Effort'!$R$29*$B$2/($B$4*$C$2)))</f>
        <v>0</v>
      </c>
      <c r="AD13" s="77">
        <f>IF(AD$8&gt;$B$4,0,('Phase-wise Effort'!$R$29*$B$2/($B$4*$C$2)))</f>
        <v>0</v>
      </c>
      <c r="AE13" s="77">
        <f>IF(AE$8&gt;$B$4,0,('Phase-wise Effort'!$R$29*$B$2/($B$4*$C$2)))</f>
        <v>0</v>
      </c>
      <c r="AF13" s="77">
        <f>IF(AF$8&gt;$B$4,0,('Phase-wise Effort'!$R$29*$B$2/($B$4*$C$2)))</f>
        <v>0</v>
      </c>
      <c r="AG13" s="77">
        <f>IF(AG$8&gt;$B$4,0,('Phase-wise Effort'!$R$29*$B$2/($B$4*$C$2)))</f>
        <v>0</v>
      </c>
      <c r="AH13" s="77">
        <f>IF(AH$8&gt;$B$4,0,('Phase-wise Effort'!$R$29*$B$2/($B$4*$C$2)))</f>
        <v>0</v>
      </c>
      <c r="AI13" s="77">
        <f>IF(AI$8&gt;$B$4,0,('Phase-wise Effort'!$R$29*$B$2/($B$4*$C$2)))</f>
        <v>0</v>
      </c>
      <c r="AJ13" s="77">
        <f>IF(AJ$8&gt;$B$4,0,('Phase-wise Effort'!$R$29*$B$2/($B$4*$C$2)))</f>
        <v>0</v>
      </c>
      <c r="AK13" s="77">
        <f>IF(AK$8&gt;$B$4,0,('Phase-wise Effort'!$R$29*$B$2/($B$4*$C$2)))</f>
        <v>0</v>
      </c>
      <c r="AL13" s="77">
        <f>IF(AL$8&gt;$B$4,0,('Phase-wise Effort'!$R$29*$B$2/($B$4*$C$2)))</f>
        <v>0</v>
      </c>
      <c r="AM13" s="77">
        <f>IF(AM$8&gt;$B$4,0,('Phase-wise Effort'!$R$29*$B$2/($B$4*$C$2)))</f>
        <v>0</v>
      </c>
      <c r="AN13" s="502">
        <f t="shared" si="0"/>
        <v>0</v>
      </c>
    </row>
    <row r="14">
      <c r="A14" s="41"/>
      <c r="B14" s="557"/>
      <c r="C14" s="459" t="s">
        <v>286</v>
      </c>
      <c r="D14" s="77">
        <f>IF(D$8&gt;$B$4,0,('Phase-wise Effort'!$R$30*$B$2/($B$4*$C$2)))</f>
        <v>0</v>
      </c>
      <c r="E14" s="77">
        <f>IF(E$8&gt;$B$4,0,('Phase-wise Effort'!$R$30*$B$2/($B$4*$C$2)))</f>
        <v>0</v>
      </c>
      <c r="F14" s="77">
        <f>IF(F$8&gt;$B$4,0,('Phase-wise Effort'!$R$30*$B$2/($B$4*$C$2)))</f>
        <v>0</v>
      </c>
      <c r="G14" s="77">
        <f>IF(G$8&gt;$B$4,0,('Phase-wise Effort'!$R$30*$B$2/($B$4*$C$2)))</f>
        <v>0</v>
      </c>
      <c r="H14" s="77">
        <f>IF(H$8&gt;$B$4,0,('Phase-wise Effort'!$R$30*$B$2/($B$4*$C$2)))</f>
        <v>0</v>
      </c>
      <c r="I14" s="77">
        <f>IF(I$8&gt;$B$4,0,('Phase-wise Effort'!$R$30*$B$2/($B$4*$C$2)))</f>
        <v>0</v>
      </c>
      <c r="J14" s="77">
        <f>IF(J$8&gt;$B$4,0,('Phase-wise Effort'!$R$30*$B$2/($B$4*$C$2)))</f>
        <v>0</v>
      </c>
      <c r="K14" s="77">
        <f>IF(K$8&gt;$B$4,0,('Phase-wise Effort'!$R$30*$B$2/($B$4*$C$2)))</f>
        <v>0</v>
      </c>
      <c r="L14" s="77">
        <f>IF(L$8&gt;$B$4,0,('Phase-wise Effort'!$R$30*$B$2/($B$4*$C$2)))</f>
        <v>0</v>
      </c>
      <c r="M14" s="77">
        <f>IF(M$8&gt;$B$4,0,('Phase-wise Effort'!$R$30*$B$2/($B$4*$C$2)))</f>
        <v>0</v>
      </c>
      <c r="N14" s="77">
        <f>IF(N$8&gt;$B$4,0,('Phase-wise Effort'!$R$30*$B$2/($B$4*$C$2)))</f>
        <v>0</v>
      </c>
      <c r="O14" s="77">
        <f>IF(O$8&gt;$B$4,0,('Phase-wise Effort'!$R$30*$B$2/($B$4*$C$2)))</f>
        <v>0</v>
      </c>
      <c r="P14" s="77">
        <f>IF(P$8&gt;$B$4,0,('Phase-wise Effort'!$R$30*$B$2/($B$4*$C$2)))</f>
        <v>0</v>
      </c>
      <c r="Q14" s="77">
        <f>IF(Q$8&gt;$B$4,0,('Phase-wise Effort'!$R$30*$B$2/($B$4*$C$2)))</f>
        <v>0</v>
      </c>
      <c r="R14" s="77">
        <f>IF(R$8&gt;$B$4,0,('Phase-wise Effort'!$R$30*$B$2/($B$4*$C$2)))</f>
        <v>0</v>
      </c>
      <c r="S14" s="77">
        <f>IF(S$8&gt;$B$4,0,('Phase-wise Effort'!$R$30*$B$2/($B$4*$C$2)))</f>
        <v>0</v>
      </c>
      <c r="T14" s="77">
        <f>IF(T$8&gt;$B$4,0,('Phase-wise Effort'!$R$30*$B$2/($B$4*$C$2)))</f>
        <v>0</v>
      </c>
      <c r="U14" s="77">
        <f>IF(U$8&gt;$B$4,0,('Phase-wise Effort'!$R$30*$B$2/($B$4*$C$2)))</f>
        <v>0</v>
      </c>
      <c r="V14" s="77">
        <f>IF(V$8&gt;$B$4,0,('Phase-wise Effort'!$R$30*$B$2/($B$4*$C$2)))</f>
        <v>0</v>
      </c>
      <c r="W14" s="77">
        <f>IF(W$8&gt;$B$4,0,('Phase-wise Effort'!$R$30*$B$2/($B$4*$C$2)))</f>
        <v>0</v>
      </c>
      <c r="X14" s="77">
        <f>IF(X$8&gt;$B$4,0,('Phase-wise Effort'!$R$30*$B$2/($B$4*$C$2)))</f>
        <v>0</v>
      </c>
      <c r="Y14" s="77">
        <f>IF(Y$8&gt;$B$4,0,('Phase-wise Effort'!$R$30*$B$2/($B$4*$C$2)))</f>
        <v>0</v>
      </c>
      <c r="Z14" s="77">
        <f>IF(Z$8&gt;$B$4,0,('Phase-wise Effort'!$R$30*$B$2/($B$4*$C$2)))</f>
        <v>0</v>
      </c>
      <c r="AA14" s="77">
        <f>IF(AA$8&gt;$B$4,0,('Phase-wise Effort'!$R$30*$B$2/($B$4*$C$2)))</f>
        <v>0</v>
      </c>
      <c r="AB14" s="77">
        <f>IF(AB$8&gt;$B$4,0,('Phase-wise Effort'!$R$30*$B$2/($B$4*$C$2)))</f>
        <v>0</v>
      </c>
      <c r="AC14" s="77">
        <f>IF(AC$8&gt;$B$4,0,('Phase-wise Effort'!$R$30*$B$2/($B$4*$C$2)))</f>
        <v>0</v>
      </c>
      <c r="AD14" s="77">
        <f>IF(AD$8&gt;$B$4,0,('Phase-wise Effort'!$R$30*$B$2/($B$4*$C$2)))</f>
        <v>0</v>
      </c>
      <c r="AE14" s="77">
        <f>IF(AE$8&gt;$B$4,0,('Phase-wise Effort'!$R$30*$B$2/($B$4*$C$2)))</f>
        <v>0</v>
      </c>
      <c r="AF14" s="77">
        <f>IF(AF$8&gt;$B$4,0,('Phase-wise Effort'!$R$30*$B$2/($B$4*$C$2)))</f>
        <v>0</v>
      </c>
      <c r="AG14" s="77">
        <f>IF(AG$8&gt;$B$4,0,('Phase-wise Effort'!$R$30*$B$2/($B$4*$C$2)))</f>
        <v>0</v>
      </c>
      <c r="AH14" s="77">
        <f>IF(AH$8&gt;$B$4,0,('Phase-wise Effort'!$R$30*$B$2/($B$4*$C$2)))</f>
        <v>0</v>
      </c>
      <c r="AI14" s="77">
        <f>IF(AI$8&gt;$B$4,0,('Phase-wise Effort'!$R$30*$B$2/($B$4*$C$2)))</f>
        <v>0</v>
      </c>
      <c r="AJ14" s="77">
        <f>IF(AJ$8&gt;$B$4,0,('Phase-wise Effort'!$R$30*$B$2/($B$4*$C$2)))</f>
        <v>0</v>
      </c>
      <c r="AK14" s="77">
        <f>IF(AK$8&gt;$B$4,0,('Phase-wise Effort'!$R$30*$B$2/($B$4*$C$2)))</f>
        <v>0</v>
      </c>
      <c r="AL14" s="77">
        <f>IF(AL$8&gt;$B$4,0,('Phase-wise Effort'!$R$30*$B$2/($B$4*$C$2)))</f>
        <v>0</v>
      </c>
      <c r="AM14" s="77">
        <f>IF(AM$8&gt;$B$4,0,('Phase-wise Effort'!$R$30*$B$2/($B$4*$C$2)))</f>
        <v>0</v>
      </c>
      <c r="AN14" s="502">
        <f t="shared" si="0"/>
        <v>0</v>
      </c>
    </row>
    <row r="15">
      <c r="A15" s="41"/>
      <c r="B15" s="557"/>
      <c r="C15" s="459" t="s">
        <v>287</v>
      </c>
      <c r="D15" s="77">
        <f>IF(D$8&gt;$B$4,0,('Phase-wise Effort'!$S$27*$B$2/($B$4*$C$2)))</f>
        <v>0</v>
      </c>
      <c r="E15" s="77">
        <f>IF(E$8&gt;$B$4,0,('Phase-wise Effort'!$S$27*$B$2/($B$4*$C$2)))</f>
        <v>0</v>
      </c>
      <c r="F15" s="77">
        <f>IF(F$8&gt;$B$4,0,('Phase-wise Effort'!$S$27*$B$2/($B$4*$C$2)))</f>
        <v>0</v>
      </c>
      <c r="G15" s="77">
        <f>IF(G$8&gt;$B$4,0,('Phase-wise Effort'!$S$27*$B$2/($B$4*$C$2)))</f>
        <v>0</v>
      </c>
      <c r="H15" s="77">
        <f>IF(H$8&gt;$B$4,0,('Phase-wise Effort'!$S$27*$B$2/($B$4*$C$2)))</f>
        <v>0</v>
      </c>
      <c r="I15" s="77">
        <f>IF(I$8&gt;$B$4,0,('Phase-wise Effort'!$S$27*$B$2/($B$4*$C$2)))</f>
        <v>0</v>
      </c>
      <c r="J15" s="77">
        <f>IF(J$8&gt;$B$4,0,('Phase-wise Effort'!$S$27*$B$2/($B$4*$C$2)))</f>
        <v>0</v>
      </c>
      <c r="K15" s="77">
        <f>IF(K$8&gt;$B$4,0,('Phase-wise Effort'!$S$27*$B$2/($B$4*$C$2)))</f>
        <v>0</v>
      </c>
      <c r="L15" s="77">
        <f>IF(L$8&gt;$B$4,0,('Phase-wise Effort'!$S$27*$B$2/($B$4*$C$2)))</f>
        <v>0</v>
      </c>
      <c r="M15" s="77">
        <f>IF(M$8&gt;$B$4,0,('Phase-wise Effort'!$S$27*$B$2/($B$4*$C$2)))</f>
        <v>0</v>
      </c>
      <c r="N15" s="77">
        <f>IF(N$8&gt;$B$4,0,('Phase-wise Effort'!$S$27*$B$2/($B$4*$C$2)))</f>
        <v>0</v>
      </c>
      <c r="O15" s="77">
        <f>IF(O$8&gt;$B$4,0,('Phase-wise Effort'!$S$27*$B$2/($B$4*$C$2)))</f>
        <v>0</v>
      </c>
      <c r="P15" s="77">
        <f>IF(P$8&gt;$B$4,0,('Phase-wise Effort'!$S$27*$B$2/($B$4*$C$2)))</f>
        <v>0</v>
      </c>
      <c r="Q15" s="77">
        <f>IF(Q$8&gt;$B$4,0,('Phase-wise Effort'!$S$27*$B$2/($B$4*$C$2)))</f>
        <v>0</v>
      </c>
      <c r="R15" s="77">
        <f>IF(R$8&gt;$B$4,0,('Phase-wise Effort'!$S$27*$B$2/($B$4*$C$2)))</f>
        <v>0</v>
      </c>
      <c r="S15" s="77">
        <f>IF(S$8&gt;$B$4,0,('Phase-wise Effort'!$S$27*$B$2/($B$4*$C$2)))</f>
        <v>0</v>
      </c>
      <c r="T15" s="77">
        <f>IF(T$8&gt;$B$4,0,('Phase-wise Effort'!$S$27*$B$2/($B$4*$C$2)))</f>
        <v>0</v>
      </c>
      <c r="U15" s="77">
        <f>IF(U$8&gt;$B$4,0,('Phase-wise Effort'!$S$27*$B$2/($B$4*$C$2)))</f>
        <v>0</v>
      </c>
      <c r="V15" s="77">
        <f>IF(V$8&gt;$B$4,0,('Phase-wise Effort'!$S$27*$B$2/($B$4*$C$2)))</f>
        <v>0</v>
      </c>
      <c r="W15" s="77">
        <f>IF(W$8&gt;$B$4,0,('Phase-wise Effort'!$S$27*$B$2/($B$4*$C$2)))</f>
        <v>0</v>
      </c>
      <c r="X15" s="77">
        <f>IF(X$8&gt;$B$4,0,('Phase-wise Effort'!$S$27*$B$2/($B$4*$C$2)))</f>
        <v>0</v>
      </c>
      <c r="Y15" s="77">
        <f>IF(Y$8&gt;$B$4,0,('Phase-wise Effort'!$S$27*$B$2/($B$4*$C$2)))</f>
        <v>0</v>
      </c>
      <c r="Z15" s="77">
        <f>IF(Z$8&gt;$B$4,0,('Phase-wise Effort'!$S$27*$B$2/($B$4*$C$2)))</f>
        <v>0</v>
      </c>
      <c r="AA15" s="77">
        <f>IF(AA$8&gt;$B$4,0,('Phase-wise Effort'!$S$27*$B$2/($B$4*$C$2)))</f>
        <v>0</v>
      </c>
      <c r="AB15" s="77">
        <f>IF(AB$8&gt;$B$4,0,('Phase-wise Effort'!$S$27*$B$2/($B$4*$C$2)))</f>
        <v>0</v>
      </c>
      <c r="AC15" s="77">
        <f>IF(AC$8&gt;$B$4,0,('Phase-wise Effort'!$S$27*$B$2/($B$4*$C$2)))</f>
        <v>0</v>
      </c>
      <c r="AD15" s="77">
        <f>IF(AD$8&gt;$B$4,0,('Phase-wise Effort'!$S$27*$B$2/($B$4*$C$2)))</f>
        <v>0</v>
      </c>
      <c r="AE15" s="77">
        <f>IF(AE$8&gt;$B$4,0,('Phase-wise Effort'!$S$27*$B$2/($B$4*$C$2)))</f>
        <v>0</v>
      </c>
      <c r="AF15" s="77">
        <f>IF(AF$8&gt;$B$4,0,('Phase-wise Effort'!$S$27*$B$2/($B$4*$C$2)))</f>
        <v>0</v>
      </c>
      <c r="AG15" s="77">
        <f>IF(AG$8&gt;$B$4,0,('Phase-wise Effort'!$S$27*$B$2/($B$4*$C$2)))</f>
        <v>0</v>
      </c>
      <c r="AH15" s="77">
        <f>IF(AH$8&gt;$B$4,0,('Phase-wise Effort'!$S$27*$B$2/($B$4*$C$2)))</f>
        <v>0</v>
      </c>
      <c r="AI15" s="77">
        <f>IF(AI$8&gt;$B$4,0,('Phase-wise Effort'!$S$27*$B$2/($B$4*$C$2)))</f>
        <v>0</v>
      </c>
      <c r="AJ15" s="77">
        <f>IF(AJ$8&gt;$B$4,0,('Phase-wise Effort'!$S$27*$B$2/($B$4*$C$2)))</f>
        <v>0</v>
      </c>
      <c r="AK15" s="77">
        <f>IF(AK$8&gt;$B$4,0,('Phase-wise Effort'!$S$27*$B$2/($B$4*$C$2)))</f>
        <v>0</v>
      </c>
      <c r="AL15" s="77">
        <f>IF(AL$8&gt;$B$4,0,('Phase-wise Effort'!$S$27*$B$2/($B$4*$C$2)))</f>
        <v>0</v>
      </c>
      <c r="AM15" s="77">
        <f>IF(AM$8&gt;$B$4,0,('Phase-wise Effort'!$S$27*$B$2/($B$4*$C$2)))</f>
        <v>0</v>
      </c>
      <c r="AN15" s="502">
        <f t="shared" si="0"/>
        <v>0</v>
      </c>
    </row>
    <row r="16">
      <c r="A16" s="41"/>
      <c r="B16" s="557"/>
      <c r="C16" s="459" t="s">
        <v>288</v>
      </c>
      <c r="D16" s="77">
        <f>IF(D$8&gt;$B$4,0,('Phase-wise Effort'!$S$28*$B$2/($B$4*$C$2)))</f>
        <v>0</v>
      </c>
      <c r="E16" s="77">
        <f>IF(E$8&gt;$B$4,0,('Phase-wise Effort'!$S$28*$B$2/($B$4*$C$2)))</f>
        <v>0</v>
      </c>
      <c r="F16" s="77">
        <f>IF(F$8&gt;$B$4,0,('Phase-wise Effort'!$S$28*$B$2/($B$4*$C$2)))</f>
        <v>0</v>
      </c>
      <c r="G16" s="77">
        <f>IF(G$8&gt;$B$4,0,('Phase-wise Effort'!$S$28*$B$2/($B$4*$C$2)))</f>
        <v>0</v>
      </c>
      <c r="H16" s="77">
        <f>IF(H$8&gt;$B$4,0,('Phase-wise Effort'!$S$28*$B$2/($B$4*$C$2)))</f>
        <v>0</v>
      </c>
      <c r="I16" s="77">
        <f>IF(I$8&gt;$B$4,0,('Phase-wise Effort'!$S$28*$B$2/($B$4*$C$2)))</f>
        <v>0</v>
      </c>
      <c r="J16" s="77">
        <f>IF(J$8&gt;$B$4,0,('Phase-wise Effort'!$S$28*$B$2/($B$4*$C$2)))</f>
        <v>0</v>
      </c>
      <c r="K16" s="77">
        <f>IF(K$8&gt;$B$4,0,('Phase-wise Effort'!$S$28*$B$2/($B$4*$C$2)))</f>
        <v>0</v>
      </c>
      <c r="L16" s="77">
        <f>IF(L$8&gt;$B$4,0,('Phase-wise Effort'!$S$28*$B$2/($B$4*$C$2)))</f>
        <v>0</v>
      </c>
      <c r="M16" s="77">
        <f>IF(M$8&gt;$B$4,0,('Phase-wise Effort'!$S$28*$B$2/($B$4*$C$2)))</f>
        <v>0</v>
      </c>
      <c r="N16" s="77">
        <f>IF(N$8&gt;$B$4,0,('Phase-wise Effort'!$S$28*$B$2/($B$4*$C$2)))</f>
        <v>0</v>
      </c>
      <c r="O16" s="77">
        <f>IF(O$8&gt;$B$4,0,('Phase-wise Effort'!$S$28*$B$2/($B$4*$C$2)))</f>
        <v>0</v>
      </c>
      <c r="P16" s="77">
        <f>IF(P$8&gt;$B$4,0,('Phase-wise Effort'!$S$28*$B$2/($B$4*$C$2)))</f>
        <v>0</v>
      </c>
      <c r="Q16" s="77">
        <f>IF(Q$8&gt;$B$4,0,('Phase-wise Effort'!$S$28*$B$2/($B$4*$C$2)))</f>
        <v>0</v>
      </c>
      <c r="R16" s="77">
        <f>IF(R$8&gt;$B$4,0,('Phase-wise Effort'!$S$28*$B$2/($B$4*$C$2)))</f>
        <v>0</v>
      </c>
      <c r="S16" s="77">
        <f>IF(S$8&gt;$B$4,0,('Phase-wise Effort'!$S$28*$B$2/($B$4*$C$2)))</f>
        <v>0</v>
      </c>
      <c r="T16" s="77">
        <f>IF(T$8&gt;$B$4,0,('Phase-wise Effort'!$S$28*$B$2/($B$4*$C$2)))</f>
        <v>0</v>
      </c>
      <c r="U16" s="77">
        <f>IF(U$8&gt;$B$4,0,('Phase-wise Effort'!$S$28*$B$2/($B$4*$C$2)))</f>
        <v>0</v>
      </c>
      <c r="V16" s="77">
        <f>IF(V$8&gt;$B$4,0,('Phase-wise Effort'!$S$28*$B$2/($B$4*$C$2)))</f>
        <v>0</v>
      </c>
      <c r="W16" s="77">
        <f>IF(W$8&gt;$B$4,0,('Phase-wise Effort'!$S$28*$B$2/($B$4*$C$2)))</f>
        <v>0</v>
      </c>
      <c r="X16" s="77">
        <f>IF(X$8&gt;$B$4,0,('Phase-wise Effort'!$S$28*$B$2/($B$4*$C$2)))</f>
        <v>0</v>
      </c>
      <c r="Y16" s="77">
        <f>IF(Y$8&gt;$B$4,0,('Phase-wise Effort'!$S$28*$B$2/($B$4*$C$2)))</f>
        <v>0</v>
      </c>
      <c r="Z16" s="77">
        <f>IF(Z$8&gt;$B$4,0,('Phase-wise Effort'!$S$28*$B$2/($B$4*$C$2)))</f>
        <v>0</v>
      </c>
      <c r="AA16" s="77">
        <f>IF(AA$8&gt;$B$4,0,('Phase-wise Effort'!$S$28*$B$2/($B$4*$C$2)))</f>
        <v>0</v>
      </c>
      <c r="AB16" s="77">
        <f>IF(AB$8&gt;$B$4,0,('Phase-wise Effort'!$S$28*$B$2/($B$4*$C$2)))</f>
        <v>0</v>
      </c>
      <c r="AC16" s="77">
        <f>IF(AC$8&gt;$B$4,0,('Phase-wise Effort'!$S$28*$B$2/($B$4*$C$2)))</f>
        <v>0</v>
      </c>
      <c r="AD16" s="77">
        <f>IF(AD$8&gt;$B$4,0,('Phase-wise Effort'!$S$28*$B$2/($B$4*$C$2)))</f>
        <v>0</v>
      </c>
      <c r="AE16" s="77">
        <f>IF(AE$8&gt;$B$4,0,('Phase-wise Effort'!$S$28*$B$2/($B$4*$C$2)))</f>
        <v>0</v>
      </c>
      <c r="AF16" s="77">
        <f>IF(AF$8&gt;$B$4,0,('Phase-wise Effort'!$S$28*$B$2/($B$4*$C$2)))</f>
        <v>0</v>
      </c>
      <c r="AG16" s="77">
        <f>IF(AG$8&gt;$B$4,0,('Phase-wise Effort'!$S$28*$B$2/($B$4*$C$2)))</f>
        <v>0</v>
      </c>
      <c r="AH16" s="77">
        <f>IF(AH$8&gt;$B$4,0,('Phase-wise Effort'!$S$28*$B$2/($B$4*$C$2)))</f>
        <v>0</v>
      </c>
      <c r="AI16" s="77">
        <f>IF(AI$8&gt;$B$4,0,('Phase-wise Effort'!$S$28*$B$2/($B$4*$C$2)))</f>
        <v>0</v>
      </c>
      <c r="AJ16" s="77">
        <f>IF(AJ$8&gt;$B$4,0,('Phase-wise Effort'!$S$28*$B$2/($B$4*$C$2)))</f>
        <v>0</v>
      </c>
      <c r="AK16" s="77">
        <f>IF(AK$8&gt;$B$4,0,('Phase-wise Effort'!$S$28*$B$2/($B$4*$C$2)))</f>
        <v>0</v>
      </c>
      <c r="AL16" s="77">
        <f>IF(AL$8&gt;$B$4,0,('Phase-wise Effort'!$S$28*$B$2/($B$4*$C$2)))</f>
        <v>0</v>
      </c>
      <c r="AM16" s="77">
        <f>IF(AM$8&gt;$B$4,0,('Phase-wise Effort'!$S$28*$B$2/($B$4*$C$2)))</f>
        <v>0</v>
      </c>
      <c r="AN16" s="502">
        <f t="shared" si="0"/>
        <v>0</v>
      </c>
    </row>
    <row r="17">
      <c r="A17" s="41"/>
      <c r="B17" s="557"/>
      <c r="C17" s="459" t="s">
        <v>289</v>
      </c>
      <c r="D17" s="77">
        <f>IF(D$8&gt;$B$4,0,('Phase-wise Effort'!$S$29*$B$2/($B$4*$C$2)))</f>
        <v>0</v>
      </c>
      <c r="E17" s="77">
        <f>IF(E$8&gt;$B$4,0,('Phase-wise Effort'!$S$29*$B$2/($B$4*$C$2)))</f>
        <v>0</v>
      </c>
      <c r="F17" s="77">
        <f>IF(F$8&gt;$B$4,0,('Phase-wise Effort'!$S$29*$B$2/($B$4*$C$2)))</f>
        <v>0</v>
      </c>
      <c r="G17" s="77">
        <f>IF(G$8&gt;$B$4,0,('Phase-wise Effort'!$S$29*$B$2/($B$4*$C$2)))</f>
        <v>0</v>
      </c>
      <c r="H17" s="77">
        <f>IF(H$8&gt;$B$4,0,('Phase-wise Effort'!$S$29*$B$2/($B$4*$C$2)))</f>
        <v>0</v>
      </c>
      <c r="I17" s="77">
        <f>IF(I$8&gt;$B$4,0,('Phase-wise Effort'!$S$29*$B$2/($B$4*$C$2)))</f>
        <v>0</v>
      </c>
      <c r="J17" s="77">
        <f>IF(J$8&gt;$B$4,0,('Phase-wise Effort'!$S$29*$B$2/($B$4*$C$2)))</f>
        <v>0</v>
      </c>
      <c r="K17" s="77">
        <f>IF(K$8&gt;$B$4,0,('Phase-wise Effort'!$S$29*$B$2/($B$4*$C$2)))</f>
        <v>0</v>
      </c>
      <c r="L17" s="77">
        <f>IF(L$8&gt;$B$4,0,('Phase-wise Effort'!$S$29*$B$2/($B$4*$C$2)))</f>
        <v>0</v>
      </c>
      <c r="M17" s="77">
        <f>IF(M$8&gt;$B$4,0,('Phase-wise Effort'!$S$29*$B$2/($B$4*$C$2)))</f>
        <v>0</v>
      </c>
      <c r="N17" s="77">
        <f>IF(N$8&gt;$B$4,0,('Phase-wise Effort'!$S$29*$B$2/($B$4*$C$2)))</f>
        <v>0</v>
      </c>
      <c r="O17" s="77">
        <f>IF(O$8&gt;$B$4,0,('Phase-wise Effort'!$S$29*$B$2/($B$4*$C$2)))</f>
        <v>0</v>
      </c>
      <c r="P17" s="77">
        <f>IF(P$8&gt;$B$4,0,('Phase-wise Effort'!$S$29*$B$2/($B$4*$C$2)))</f>
        <v>0</v>
      </c>
      <c r="Q17" s="77">
        <f>IF(Q$8&gt;$B$4,0,('Phase-wise Effort'!$S$29*$B$2/($B$4*$C$2)))</f>
        <v>0</v>
      </c>
      <c r="R17" s="77">
        <f>IF(R$8&gt;$B$4,0,('Phase-wise Effort'!$S$29*$B$2/($B$4*$C$2)))</f>
        <v>0</v>
      </c>
      <c r="S17" s="77">
        <f>IF(S$8&gt;$B$4,0,('Phase-wise Effort'!$S$29*$B$2/($B$4*$C$2)))</f>
        <v>0</v>
      </c>
      <c r="T17" s="77">
        <f>IF(T$8&gt;$B$4,0,('Phase-wise Effort'!$S$29*$B$2/($B$4*$C$2)))</f>
        <v>0</v>
      </c>
      <c r="U17" s="77">
        <f>IF(U$8&gt;$B$4,0,('Phase-wise Effort'!$S$29*$B$2/($B$4*$C$2)))</f>
        <v>0</v>
      </c>
      <c r="V17" s="77">
        <f>IF(V$8&gt;$B$4,0,('Phase-wise Effort'!$S$29*$B$2/($B$4*$C$2)))</f>
        <v>0</v>
      </c>
      <c r="W17" s="77">
        <f>IF(W$8&gt;$B$4,0,('Phase-wise Effort'!$S$29*$B$2/($B$4*$C$2)))</f>
        <v>0</v>
      </c>
      <c r="X17" s="77">
        <f>IF(X$8&gt;$B$4,0,('Phase-wise Effort'!$S$29*$B$2/($B$4*$C$2)))</f>
        <v>0</v>
      </c>
      <c r="Y17" s="77">
        <f>IF(Y$8&gt;$B$4,0,('Phase-wise Effort'!$S$29*$B$2/($B$4*$C$2)))</f>
        <v>0</v>
      </c>
      <c r="Z17" s="77">
        <f>IF(Z$8&gt;$B$4,0,('Phase-wise Effort'!$S$29*$B$2/($B$4*$C$2)))</f>
        <v>0</v>
      </c>
      <c r="AA17" s="77">
        <f>IF(AA$8&gt;$B$4,0,('Phase-wise Effort'!$S$29*$B$2/($B$4*$C$2)))</f>
        <v>0</v>
      </c>
      <c r="AB17" s="77">
        <f>IF(AB$8&gt;$B$4,0,('Phase-wise Effort'!$S$29*$B$2/($B$4*$C$2)))</f>
        <v>0</v>
      </c>
      <c r="AC17" s="77">
        <f>IF(AC$8&gt;$B$4,0,('Phase-wise Effort'!$S$29*$B$2/($B$4*$C$2)))</f>
        <v>0</v>
      </c>
      <c r="AD17" s="77">
        <f>IF(AD$8&gt;$B$4,0,('Phase-wise Effort'!$S$29*$B$2/($B$4*$C$2)))</f>
        <v>0</v>
      </c>
      <c r="AE17" s="77">
        <f>IF(AE$8&gt;$B$4,0,('Phase-wise Effort'!$S$29*$B$2/($B$4*$C$2)))</f>
        <v>0</v>
      </c>
      <c r="AF17" s="77">
        <f>IF(AF$8&gt;$B$4,0,('Phase-wise Effort'!$S$29*$B$2/($B$4*$C$2)))</f>
        <v>0</v>
      </c>
      <c r="AG17" s="77">
        <f>IF(AG$8&gt;$B$4,0,('Phase-wise Effort'!$S$29*$B$2/($B$4*$C$2)))</f>
        <v>0</v>
      </c>
      <c r="AH17" s="77">
        <f>IF(AH$8&gt;$B$4,0,('Phase-wise Effort'!$S$29*$B$2/($B$4*$C$2)))</f>
        <v>0</v>
      </c>
      <c r="AI17" s="77">
        <f>IF(AI$8&gt;$B$4,0,('Phase-wise Effort'!$S$29*$B$2/($B$4*$C$2)))</f>
        <v>0</v>
      </c>
      <c r="AJ17" s="77">
        <f>IF(AJ$8&gt;$B$4,0,('Phase-wise Effort'!$S$29*$B$2/($B$4*$C$2)))</f>
        <v>0</v>
      </c>
      <c r="AK17" s="77">
        <f>IF(AK$8&gt;$B$4,0,('Phase-wise Effort'!$S$29*$B$2/($B$4*$C$2)))</f>
        <v>0</v>
      </c>
      <c r="AL17" s="77">
        <f>IF(AL$8&gt;$B$4,0,('Phase-wise Effort'!$S$29*$B$2/($B$4*$C$2)))</f>
        <v>0</v>
      </c>
      <c r="AM17" s="77">
        <f>IF(AM$8&gt;$B$4,0,('Phase-wise Effort'!$S$29*$B$2/($B$4*$C$2)))</f>
        <v>0</v>
      </c>
      <c r="AN17" s="502">
        <f t="shared" si="0"/>
        <v>0</v>
      </c>
    </row>
    <row r="18">
      <c r="A18" s="41"/>
      <c r="B18" s="557"/>
      <c r="C18" s="459" t="s">
        <v>290</v>
      </c>
      <c r="D18" s="77">
        <f>IF(D$8&gt;$B$4,0,('Phase-wise Effort'!$S$30*$B$2/($B$4*$C$2)))</f>
        <v>0</v>
      </c>
      <c r="E18" s="77">
        <f>IF(E$8&gt;$B$4,0,('Phase-wise Effort'!$S$30*$B$2/($B$4*$C$2)))</f>
        <v>0</v>
      </c>
      <c r="F18" s="77">
        <f>IF(F$8&gt;$B$4,0,('Phase-wise Effort'!$S$30*$B$2/($B$4*$C$2)))</f>
        <v>0</v>
      </c>
      <c r="G18" s="77">
        <f>IF(G$8&gt;$B$4,0,('Phase-wise Effort'!$S$30*$B$2/($B$4*$C$2)))</f>
        <v>0</v>
      </c>
      <c r="H18" s="77">
        <f>IF(H$8&gt;$B$4,0,('Phase-wise Effort'!$S$30*$B$2/($B$4*$C$2)))</f>
        <v>0</v>
      </c>
      <c r="I18" s="77">
        <f>IF(I$8&gt;$B$4,0,('Phase-wise Effort'!$S$30*$B$2/($B$4*$C$2)))</f>
        <v>0</v>
      </c>
      <c r="J18" s="77">
        <f>IF(J$8&gt;$B$4,0,('Phase-wise Effort'!$S$30*$B$2/($B$4*$C$2)))</f>
        <v>0</v>
      </c>
      <c r="K18" s="77">
        <f>IF(K$8&gt;$B$4,0,('Phase-wise Effort'!$S$30*$B$2/($B$4*$C$2)))</f>
        <v>0</v>
      </c>
      <c r="L18" s="77">
        <f>IF(L$8&gt;$B$4,0,('Phase-wise Effort'!$S$30*$B$2/($B$4*$C$2)))</f>
        <v>0</v>
      </c>
      <c r="M18" s="77">
        <f>IF(M$8&gt;$B$4,0,('Phase-wise Effort'!$S$30*$B$2/($B$4*$C$2)))</f>
        <v>0</v>
      </c>
      <c r="N18" s="77">
        <f>IF(N$8&gt;$B$4,0,('Phase-wise Effort'!$S$30*$B$2/($B$4*$C$2)))</f>
        <v>0</v>
      </c>
      <c r="O18" s="77">
        <f>IF(O$8&gt;$B$4,0,('Phase-wise Effort'!$S$30*$B$2/($B$4*$C$2)))</f>
        <v>0</v>
      </c>
      <c r="P18" s="77">
        <f>IF(P$8&gt;$B$4,0,('Phase-wise Effort'!$S$30*$B$2/($B$4*$C$2)))</f>
        <v>0</v>
      </c>
      <c r="Q18" s="77">
        <f>IF(Q$8&gt;$B$4,0,('Phase-wise Effort'!$S$30*$B$2/($B$4*$C$2)))</f>
        <v>0</v>
      </c>
      <c r="R18" s="77">
        <f>IF(R$8&gt;$B$4,0,('Phase-wise Effort'!$S$30*$B$2/($B$4*$C$2)))</f>
        <v>0</v>
      </c>
      <c r="S18" s="77">
        <f>IF(S$8&gt;$B$4,0,('Phase-wise Effort'!$S$30*$B$2/($B$4*$C$2)))</f>
        <v>0</v>
      </c>
      <c r="T18" s="77">
        <f>IF(T$8&gt;$B$4,0,('Phase-wise Effort'!$S$30*$B$2/($B$4*$C$2)))</f>
        <v>0</v>
      </c>
      <c r="U18" s="77">
        <f>IF(U$8&gt;$B$4,0,('Phase-wise Effort'!$S$30*$B$2/($B$4*$C$2)))</f>
        <v>0</v>
      </c>
      <c r="V18" s="77">
        <f>IF(V$8&gt;$B$4,0,('Phase-wise Effort'!$S$30*$B$2/($B$4*$C$2)))</f>
        <v>0</v>
      </c>
      <c r="W18" s="77">
        <f>IF(W$8&gt;$B$4,0,('Phase-wise Effort'!$S$30*$B$2/($B$4*$C$2)))</f>
        <v>0</v>
      </c>
      <c r="X18" s="77">
        <f>IF(X$8&gt;$B$4,0,('Phase-wise Effort'!$S$30*$B$2/($B$4*$C$2)))</f>
        <v>0</v>
      </c>
      <c r="Y18" s="77">
        <f>IF(Y$8&gt;$B$4,0,('Phase-wise Effort'!$S$30*$B$2/($B$4*$C$2)))</f>
        <v>0</v>
      </c>
      <c r="Z18" s="77">
        <f>IF(Z$8&gt;$B$4,0,('Phase-wise Effort'!$S$30*$B$2/($B$4*$C$2)))</f>
        <v>0</v>
      </c>
      <c r="AA18" s="77">
        <f>IF(AA$8&gt;$B$4,0,('Phase-wise Effort'!$S$30*$B$2/($B$4*$C$2)))</f>
        <v>0</v>
      </c>
      <c r="AB18" s="77">
        <f>IF(AB$8&gt;$B$4,0,('Phase-wise Effort'!$S$30*$B$2/($B$4*$C$2)))</f>
        <v>0</v>
      </c>
      <c r="AC18" s="77">
        <f>IF(AC$8&gt;$B$4,0,('Phase-wise Effort'!$S$30*$B$2/($B$4*$C$2)))</f>
        <v>0</v>
      </c>
      <c r="AD18" s="77">
        <f>IF(AD$8&gt;$B$4,0,('Phase-wise Effort'!$S$30*$B$2/($B$4*$C$2)))</f>
        <v>0</v>
      </c>
      <c r="AE18" s="77">
        <f>IF(AE$8&gt;$B$4,0,('Phase-wise Effort'!$S$30*$B$2/($B$4*$C$2)))</f>
        <v>0</v>
      </c>
      <c r="AF18" s="77">
        <f>IF(AF$8&gt;$B$4,0,('Phase-wise Effort'!$S$30*$B$2/($B$4*$C$2)))</f>
        <v>0</v>
      </c>
      <c r="AG18" s="77">
        <f>IF(AG$8&gt;$B$4,0,('Phase-wise Effort'!$S$30*$B$2/($B$4*$C$2)))</f>
        <v>0</v>
      </c>
      <c r="AH18" s="77">
        <f>IF(AH$8&gt;$B$4,0,('Phase-wise Effort'!$S$30*$B$2/($B$4*$C$2)))</f>
        <v>0</v>
      </c>
      <c r="AI18" s="77">
        <f>IF(AI$8&gt;$B$4,0,('Phase-wise Effort'!$S$30*$B$2/($B$4*$C$2)))</f>
        <v>0</v>
      </c>
      <c r="AJ18" s="77">
        <f>IF(AJ$8&gt;$B$4,0,('Phase-wise Effort'!$S$30*$B$2/($B$4*$C$2)))</f>
        <v>0</v>
      </c>
      <c r="AK18" s="77">
        <f>IF(AK$8&gt;$B$4,0,('Phase-wise Effort'!$S$30*$B$2/($B$4*$C$2)))</f>
        <v>0</v>
      </c>
      <c r="AL18" s="77">
        <f>IF(AL$8&gt;$B$4,0,('Phase-wise Effort'!$S$30*$B$2/($B$4*$C$2)))</f>
        <v>0</v>
      </c>
      <c r="AM18" s="77">
        <f>IF(AM$8&gt;$B$4,0,('Phase-wise Effort'!$S$30*$B$2/($B$4*$C$2)))</f>
        <v>0</v>
      </c>
      <c r="AN18" s="502">
        <f t="shared" si="0"/>
        <v>0</v>
      </c>
    </row>
    <row r="19">
      <c r="A19" s="41"/>
      <c r="B19" s="557"/>
      <c r="C19" s="459" t="s">
        <v>291</v>
      </c>
      <c r="D19" s="77">
        <f>IF(D$8&gt;$B$4,0,('Phase-wise Effort'!$T$25*$B$2/($B$4*$C$2)))</f>
        <v>0</v>
      </c>
      <c r="E19" s="77">
        <f>IF(E$8&gt;$B$4,0,('Phase-wise Effort'!$T$25*$B$2/($B$4*$C$2)))</f>
        <v>0</v>
      </c>
      <c r="F19" s="77">
        <f>IF(F$8&gt;$B$4,0,('Phase-wise Effort'!$T$25*$B$2/($B$4*$C$2)))</f>
        <v>0</v>
      </c>
      <c r="G19" s="77">
        <f>IF(G$8&gt;$B$4,0,('Phase-wise Effort'!$T$25*$B$2/($B$4*$C$2)))</f>
        <v>0</v>
      </c>
      <c r="H19" s="77">
        <f>IF(H$8&gt;$B$4,0,('Phase-wise Effort'!$T$25*$B$2/($B$4*$C$2)))</f>
        <v>0</v>
      </c>
      <c r="I19" s="77">
        <f>IF(I$8&gt;$B$4,0,('Phase-wise Effort'!$T$25*$B$2/($B$4*$C$2)))</f>
        <v>0</v>
      </c>
      <c r="J19" s="77">
        <f>IF(J$8&gt;$B$4,0,('Phase-wise Effort'!$T$25*$B$2/($B$4*$C$2)))</f>
        <v>0</v>
      </c>
      <c r="K19" s="77">
        <f>IF(K$8&gt;$B$4,0,('Phase-wise Effort'!$T$25*$B$2/($B$4*$C$2)))</f>
        <v>0</v>
      </c>
      <c r="L19" s="77">
        <f>IF(L$8&gt;$B$4,0,('Phase-wise Effort'!$T$25*$B$2/($B$4*$C$2)))</f>
        <v>0</v>
      </c>
      <c r="M19" s="77">
        <f>IF(M$8&gt;$B$4,0,('Phase-wise Effort'!$T$25*$B$2/($B$4*$C$2)))</f>
        <v>0</v>
      </c>
      <c r="N19" s="77">
        <f>IF(N$8&gt;$B$4,0,('Phase-wise Effort'!$T$25*$B$2/($B$4*$C$2)))</f>
        <v>0</v>
      </c>
      <c r="O19" s="77">
        <f>IF(O$8&gt;$B$4,0,('Phase-wise Effort'!$T$25*$B$2/($B$4*$C$2)))</f>
        <v>0</v>
      </c>
      <c r="P19" s="77">
        <f>IF(P$8&gt;$B$4,0,('Phase-wise Effort'!$T$25*$B$2/($B$4*$C$2)))</f>
        <v>0</v>
      </c>
      <c r="Q19" s="77">
        <f>IF(Q$8&gt;$B$4,0,('Phase-wise Effort'!$T$25*$B$2/($B$4*$C$2)))</f>
        <v>0</v>
      </c>
      <c r="R19" s="77">
        <f>IF(R$8&gt;$B$4,0,('Phase-wise Effort'!$T$25*$B$2/($B$4*$C$2)))</f>
        <v>0</v>
      </c>
      <c r="S19" s="77">
        <f>IF(S$8&gt;$B$4,0,('Phase-wise Effort'!$T$25*$B$2/($B$4*$C$2)))</f>
        <v>0</v>
      </c>
      <c r="T19" s="77">
        <f>IF(T$8&gt;$B$4,0,('Phase-wise Effort'!$T$25*$B$2/($B$4*$C$2)))</f>
        <v>0</v>
      </c>
      <c r="U19" s="77">
        <f>IF(U$8&gt;$B$4,0,('Phase-wise Effort'!$T$25*$B$2/($B$4*$C$2)))</f>
        <v>0</v>
      </c>
      <c r="V19" s="77">
        <f>IF(V$8&gt;$B$4,0,('Phase-wise Effort'!$T$25*$B$2/($B$4*$C$2)))</f>
        <v>0</v>
      </c>
      <c r="W19" s="77">
        <f>IF(W$8&gt;$B$4,0,('Phase-wise Effort'!$T$25*$B$2/($B$4*$C$2)))</f>
        <v>0</v>
      </c>
      <c r="X19" s="77">
        <f>IF(X$8&gt;$B$4,0,('Phase-wise Effort'!$T$25*$B$2/($B$4*$C$2)))</f>
        <v>0</v>
      </c>
      <c r="Y19" s="77">
        <f>IF(Y$8&gt;$B$4,0,('Phase-wise Effort'!$T$25*$B$2/($B$4*$C$2)))</f>
        <v>0</v>
      </c>
      <c r="Z19" s="77">
        <f>IF(Z$8&gt;$B$4,0,('Phase-wise Effort'!$T$25*$B$2/($B$4*$C$2)))</f>
        <v>0</v>
      </c>
      <c r="AA19" s="77">
        <f>IF(AA$8&gt;$B$4,0,('Phase-wise Effort'!$T$25*$B$2/($B$4*$C$2)))</f>
        <v>0</v>
      </c>
      <c r="AB19" s="77">
        <f>IF(AB$8&gt;$B$4,0,('Phase-wise Effort'!$T$25*$B$2/($B$4*$C$2)))</f>
        <v>0</v>
      </c>
      <c r="AC19" s="77">
        <f>IF(AC$8&gt;$B$4,0,('Phase-wise Effort'!$T$25*$B$2/($B$4*$C$2)))</f>
        <v>0</v>
      </c>
      <c r="AD19" s="77">
        <f>IF(AD$8&gt;$B$4,0,('Phase-wise Effort'!$T$25*$B$2/($B$4*$C$2)))</f>
        <v>0</v>
      </c>
      <c r="AE19" s="77">
        <f>IF(AE$8&gt;$B$4,0,('Phase-wise Effort'!$T$25*$B$2/($B$4*$C$2)))</f>
        <v>0</v>
      </c>
      <c r="AF19" s="77">
        <f>IF(AF$8&gt;$B$4,0,('Phase-wise Effort'!$T$25*$B$2/($B$4*$C$2)))</f>
        <v>0</v>
      </c>
      <c r="AG19" s="77">
        <f>IF(AG$8&gt;$B$4,0,('Phase-wise Effort'!$T$25*$B$2/($B$4*$C$2)))</f>
        <v>0</v>
      </c>
      <c r="AH19" s="77">
        <f>IF(AH$8&gt;$B$4,0,('Phase-wise Effort'!$T$25*$B$2/($B$4*$C$2)))</f>
        <v>0</v>
      </c>
      <c r="AI19" s="77">
        <f>IF(AI$8&gt;$B$4,0,('Phase-wise Effort'!$T$25*$B$2/($B$4*$C$2)))</f>
        <v>0</v>
      </c>
      <c r="AJ19" s="77">
        <f>IF(AJ$8&gt;$B$4,0,('Phase-wise Effort'!$T$25*$B$2/($B$4*$C$2)))</f>
        <v>0</v>
      </c>
      <c r="AK19" s="77">
        <f>IF(AK$8&gt;$B$4,0,('Phase-wise Effort'!$T$25*$B$2/($B$4*$C$2)))</f>
        <v>0</v>
      </c>
      <c r="AL19" s="77">
        <f>IF(AL$8&gt;$B$4,0,('Phase-wise Effort'!$T$25*$B$2/($B$4*$C$2)))</f>
        <v>0</v>
      </c>
      <c r="AM19" s="77">
        <f>IF(AM$8&gt;$B$4,0,('Phase-wise Effort'!$T$25*$B$2/($B$4*$C$2)))</f>
        <v>0</v>
      </c>
      <c r="AN19" s="502">
        <f t="shared" si="0"/>
        <v>0</v>
      </c>
    </row>
    <row r="20">
      <c r="A20" s="41"/>
      <c r="B20" s="557"/>
      <c r="C20" s="459" t="s">
        <v>292</v>
      </c>
      <c r="D20" s="77">
        <f>IF(D$8&gt;$B$4,0,('Phase-wise Effort'!$U$25*$B$2/($B$4*$C$2)))</f>
        <v>0</v>
      </c>
      <c r="E20" s="77">
        <f>IF(E$8&gt;$B$4,0,('Phase-wise Effort'!$U$25*$B$2/($B$4*$C$2)))</f>
        <v>0</v>
      </c>
      <c r="F20" s="77">
        <f>IF(F$8&gt;$B$4,0,('Phase-wise Effort'!$U$25*$B$2/($B$4*$C$2)))</f>
        <v>0</v>
      </c>
      <c r="G20" s="77">
        <f>IF(G$8&gt;$B$4,0,('Phase-wise Effort'!$U$25*$B$2/($B$4*$C$2)))</f>
        <v>0</v>
      </c>
      <c r="H20" s="77">
        <f>IF(H$8&gt;$B$4,0,('Phase-wise Effort'!$U$25*$B$2/($B$4*$C$2)))</f>
        <v>0</v>
      </c>
      <c r="I20" s="77">
        <f>IF(I$8&gt;$B$4,0,('Phase-wise Effort'!$U$25*$B$2/($B$4*$C$2)))</f>
        <v>0</v>
      </c>
      <c r="J20" s="77">
        <f>IF(J$8&gt;$B$4,0,('Phase-wise Effort'!$U$25*$B$2/($B$4*$C$2)))</f>
        <v>0</v>
      </c>
      <c r="K20" s="77">
        <f>IF(K$8&gt;$B$4,0,('Phase-wise Effort'!$U$25*$B$2/($B$4*$C$2)))</f>
        <v>0</v>
      </c>
      <c r="L20" s="77">
        <f>IF(L$8&gt;$B$4,0,('Phase-wise Effort'!$U$25*$B$2/($B$4*$C$2)))</f>
        <v>0</v>
      </c>
      <c r="M20" s="77">
        <f>IF(M$8&gt;$B$4,0,('Phase-wise Effort'!$U$25*$B$2/($B$4*$C$2)))</f>
        <v>0</v>
      </c>
      <c r="N20" s="77">
        <f>IF(N$8&gt;$B$4,0,('Phase-wise Effort'!$U$25*$B$2/($B$4*$C$2)))</f>
        <v>0</v>
      </c>
      <c r="O20" s="77">
        <f>IF(O$8&gt;$B$4,0,('Phase-wise Effort'!$U$25*$B$2/($B$4*$C$2)))</f>
        <v>0</v>
      </c>
      <c r="P20" s="77">
        <f>IF(P$8&gt;$B$4,0,('Phase-wise Effort'!$U$25*$B$2/($B$4*$C$2)))</f>
        <v>0</v>
      </c>
      <c r="Q20" s="77">
        <f>IF(Q$8&gt;$B$4,0,('Phase-wise Effort'!$U$25*$B$2/($B$4*$C$2)))</f>
        <v>0</v>
      </c>
      <c r="R20" s="77">
        <f>IF(R$8&gt;$B$4,0,('Phase-wise Effort'!$U$25*$B$2/($B$4*$C$2)))</f>
        <v>0</v>
      </c>
      <c r="S20" s="77">
        <f>IF(S$8&gt;$B$4,0,('Phase-wise Effort'!$U$25*$B$2/($B$4*$C$2)))</f>
        <v>0</v>
      </c>
      <c r="T20" s="77">
        <f>IF(T$8&gt;$B$4,0,('Phase-wise Effort'!$U$25*$B$2/($B$4*$C$2)))</f>
        <v>0</v>
      </c>
      <c r="U20" s="77">
        <f>IF(U$8&gt;$B$4,0,('Phase-wise Effort'!$U$25*$B$2/($B$4*$C$2)))</f>
        <v>0</v>
      </c>
      <c r="V20" s="77">
        <f>IF(V$8&gt;$B$4,0,('Phase-wise Effort'!$U$25*$B$2/($B$4*$C$2)))</f>
        <v>0</v>
      </c>
      <c r="W20" s="77">
        <f>IF(W$8&gt;$B$4,0,('Phase-wise Effort'!$U$25*$B$2/($B$4*$C$2)))</f>
        <v>0</v>
      </c>
      <c r="X20" s="77">
        <f>IF(X$8&gt;$B$4,0,('Phase-wise Effort'!$U$25*$B$2/($B$4*$C$2)))</f>
        <v>0</v>
      </c>
      <c r="Y20" s="77">
        <f>IF(Y$8&gt;$B$4,0,('Phase-wise Effort'!$U$25*$B$2/($B$4*$C$2)))</f>
        <v>0</v>
      </c>
      <c r="Z20" s="77">
        <f>IF(Z$8&gt;$B$4,0,('Phase-wise Effort'!$U$25*$B$2/($B$4*$C$2)))</f>
        <v>0</v>
      </c>
      <c r="AA20" s="77">
        <f>IF(AA$8&gt;$B$4,0,('Phase-wise Effort'!$U$25*$B$2/($B$4*$C$2)))</f>
        <v>0</v>
      </c>
      <c r="AB20" s="77">
        <f>IF(AB$8&gt;$B$4,0,('Phase-wise Effort'!$U$25*$B$2/($B$4*$C$2)))</f>
        <v>0</v>
      </c>
      <c r="AC20" s="77">
        <f>IF(AC$8&gt;$B$4,0,('Phase-wise Effort'!$U$25*$B$2/($B$4*$C$2)))</f>
        <v>0</v>
      </c>
      <c r="AD20" s="77">
        <f>IF(AD$8&gt;$B$4,0,('Phase-wise Effort'!$U$25*$B$2/($B$4*$C$2)))</f>
        <v>0</v>
      </c>
      <c r="AE20" s="77">
        <f>IF(AE$8&gt;$B$4,0,('Phase-wise Effort'!$U$25*$B$2/($B$4*$C$2)))</f>
        <v>0</v>
      </c>
      <c r="AF20" s="77">
        <f>IF(AF$8&gt;$B$4,0,('Phase-wise Effort'!$U$25*$B$2/($B$4*$C$2)))</f>
        <v>0</v>
      </c>
      <c r="AG20" s="77">
        <f>IF(AG$8&gt;$B$4,0,('Phase-wise Effort'!$U$25*$B$2/($B$4*$C$2)))</f>
        <v>0</v>
      </c>
      <c r="AH20" s="77">
        <f>IF(AH$8&gt;$B$4,0,('Phase-wise Effort'!$U$25*$B$2/($B$4*$C$2)))</f>
        <v>0</v>
      </c>
      <c r="AI20" s="77">
        <f>IF(AI$8&gt;$B$4,0,('Phase-wise Effort'!$U$25*$B$2/($B$4*$C$2)))</f>
        <v>0</v>
      </c>
      <c r="AJ20" s="77">
        <f>IF(AJ$8&gt;$B$4,0,('Phase-wise Effort'!$U$25*$B$2/($B$4*$C$2)))</f>
        <v>0</v>
      </c>
      <c r="AK20" s="77">
        <f>IF(AK$8&gt;$B$4,0,('Phase-wise Effort'!$U$25*$B$2/($B$4*$C$2)))</f>
        <v>0</v>
      </c>
      <c r="AL20" s="77">
        <f>IF(AL$8&gt;$B$4,0,('Phase-wise Effort'!$U$25*$B$2/($B$4*$C$2)))</f>
        <v>0</v>
      </c>
      <c r="AM20" s="77">
        <f>IF(AM$8&gt;$B$4,0,('Phase-wise Effort'!$U$25*$B$2/($B$4*$C$2)))</f>
        <v>0</v>
      </c>
      <c r="AN20" s="502">
        <f t="shared" si="0"/>
        <v>0</v>
      </c>
    </row>
    <row r="21">
      <c r="A21" s="41"/>
      <c r="B21" s="557"/>
      <c r="C21" s="459" t="s">
        <v>293</v>
      </c>
      <c r="D21" s="77">
        <f>IF(D$8&gt;$B$4,0,('Phase-wise Effort'!$V$25*$B$2/($B$4*$C$2)))</f>
        <v>0</v>
      </c>
      <c r="E21" s="77">
        <f>IF(E$8&gt;$B$4,0,('Phase-wise Effort'!$V$25*$B$2/($B$4*$C$2)))</f>
        <v>0</v>
      </c>
      <c r="F21" s="77">
        <f>IF(F$8&gt;$B$4,0,('Phase-wise Effort'!$V$25*$B$2/($B$4*$C$2)))</f>
        <v>0</v>
      </c>
      <c r="G21" s="77">
        <f>IF(G$8&gt;$B$4,0,('Phase-wise Effort'!$V$25*$B$2/($B$4*$C$2)))</f>
        <v>0</v>
      </c>
      <c r="H21" s="77">
        <f>IF(H$8&gt;$B$4,0,('Phase-wise Effort'!$V$25*$B$2/($B$4*$C$2)))</f>
        <v>0</v>
      </c>
      <c r="I21" s="77">
        <f>IF(I$8&gt;$B$4,0,('Phase-wise Effort'!$V$25*$B$2/($B$4*$C$2)))</f>
        <v>0</v>
      </c>
      <c r="J21" s="77">
        <f>IF(J$8&gt;$B$4,0,('Phase-wise Effort'!$V$25*$B$2/($B$4*$C$2)))</f>
        <v>0</v>
      </c>
      <c r="K21" s="77">
        <f>IF(K$8&gt;$B$4,0,('Phase-wise Effort'!$V$25*$B$2/($B$4*$C$2)))</f>
        <v>0</v>
      </c>
      <c r="L21" s="77">
        <f>IF(L$8&gt;$B$4,0,('Phase-wise Effort'!$V$25*$B$2/($B$4*$C$2)))</f>
        <v>0</v>
      </c>
      <c r="M21" s="77">
        <f>IF(M$8&gt;$B$4,0,('Phase-wise Effort'!$V$25*$B$2/($B$4*$C$2)))</f>
        <v>0</v>
      </c>
      <c r="N21" s="77">
        <f>IF(N$8&gt;$B$4,0,('Phase-wise Effort'!$V$25*$B$2/($B$4*$C$2)))</f>
        <v>0</v>
      </c>
      <c r="O21" s="77">
        <f>IF(O$8&gt;$B$4,0,('Phase-wise Effort'!$V$25*$B$2/($B$4*$C$2)))</f>
        <v>0</v>
      </c>
      <c r="P21" s="77">
        <f>IF(P$8&gt;$B$4,0,('Phase-wise Effort'!$V$25*$B$2/($B$4*$C$2)))</f>
        <v>0</v>
      </c>
      <c r="Q21" s="77">
        <f>IF(Q$8&gt;$B$4,0,('Phase-wise Effort'!$V$25*$B$2/($B$4*$C$2)))</f>
        <v>0</v>
      </c>
      <c r="R21" s="77">
        <f>IF(R$8&gt;$B$4,0,('Phase-wise Effort'!$V$25*$B$2/($B$4*$C$2)))</f>
        <v>0</v>
      </c>
      <c r="S21" s="77">
        <f>IF(S$8&gt;$B$4,0,('Phase-wise Effort'!$V$25*$B$2/($B$4*$C$2)))</f>
        <v>0</v>
      </c>
      <c r="T21" s="77">
        <f>IF(T$8&gt;$B$4,0,('Phase-wise Effort'!$V$25*$B$2/($B$4*$C$2)))</f>
        <v>0</v>
      </c>
      <c r="U21" s="77">
        <f>IF(U$8&gt;$B$4,0,('Phase-wise Effort'!$V$25*$B$2/($B$4*$C$2)))</f>
        <v>0</v>
      </c>
      <c r="V21" s="77">
        <f>IF(V$8&gt;$B$4,0,('Phase-wise Effort'!$V$25*$B$2/($B$4*$C$2)))</f>
        <v>0</v>
      </c>
      <c r="W21" s="77">
        <f>IF(W$8&gt;$B$4,0,('Phase-wise Effort'!$V$25*$B$2/($B$4*$C$2)))</f>
        <v>0</v>
      </c>
      <c r="X21" s="77">
        <f>IF(X$8&gt;$B$4,0,('Phase-wise Effort'!$V$25*$B$2/($B$4*$C$2)))</f>
        <v>0</v>
      </c>
      <c r="Y21" s="77">
        <f>IF(Y$8&gt;$B$4,0,('Phase-wise Effort'!$V$25*$B$2/($B$4*$C$2)))</f>
        <v>0</v>
      </c>
      <c r="Z21" s="77">
        <f>IF(Z$8&gt;$B$4,0,('Phase-wise Effort'!$V$25*$B$2/($B$4*$C$2)))</f>
        <v>0</v>
      </c>
      <c r="AA21" s="77">
        <f>IF(AA$8&gt;$B$4,0,('Phase-wise Effort'!$V$25*$B$2/($B$4*$C$2)))</f>
        <v>0</v>
      </c>
      <c r="AB21" s="77">
        <f>IF(AB$8&gt;$B$4,0,('Phase-wise Effort'!$V$25*$B$2/($B$4*$C$2)))</f>
        <v>0</v>
      </c>
      <c r="AC21" s="77">
        <f>IF(AC$8&gt;$B$4,0,('Phase-wise Effort'!$V$25*$B$2/($B$4*$C$2)))</f>
        <v>0</v>
      </c>
      <c r="AD21" s="77">
        <f>IF(AD$8&gt;$B$4,0,('Phase-wise Effort'!$V$25*$B$2/($B$4*$C$2)))</f>
        <v>0</v>
      </c>
      <c r="AE21" s="77">
        <f>IF(AE$8&gt;$B$4,0,('Phase-wise Effort'!$V$25*$B$2/($B$4*$C$2)))</f>
        <v>0</v>
      </c>
      <c r="AF21" s="77">
        <f>IF(AF$8&gt;$B$4,0,('Phase-wise Effort'!$V$25*$B$2/($B$4*$C$2)))</f>
        <v>0</v>
      </c>
      <c r="AG21" s="77">
        <f>IF(AG$8&gt;$B$4,0,('Phase-wise Effort'!$V$25*$B$2/($B$4*$C$2)))</f>
        <v>0</v>
      </c>
      <c r="AH21" s="77">
        <f>IF(AH$8&gt;$B$4,0,('Phase-wise Effort'!$V$25*$B$2/($B$4*$C$2)))</f>
        <v>0</v>
      </c>
      <c r="AI21" s="77">
        <f>IF(AI$8&gt;$B$4,0,('Phase-wise Effort'!$V$25*$B$2/($B$4*$C$2)))</f>
        <v>0</v>
      </c>
      <c r="AJ21" s="77">
        <f>IF(AJ$8&gt;$B$4,0,('Phase-wise Effort'!$V$25*$B$2/($B$4*$C$2)))</f>
        <v>0</v>
      </c>
      <c r="AK21" s="77">
        <f>IF(AK$8&gt;$B$4,0,('Phase-wise Effort'!$V$25*$B$2/($B$4*$C$2)))</f>
        <v>0</v>
      </c>
      <c r="AL21" s="77">
        <f>IF(AL$8&gt;$B$4,0,('Phase-wise Effort'!$V$25*$B$2/($B$4*$C$2)))</f>
        <v>0</v>
      </c>
      <c r="AM21" s="77">
        <f>IF(AM$8&gt;$B$4,0,('Phase-wise Effort'!$V$25*$B$2/($B$4*$C$2)))</f>
        <v>0</v>
      </c>
      <c r="AN21" s="502">
        <f t="shared" si="0"/>
        <v>0</v>
      </c>
    </row>
    <row r="22" s="122" customFormat="1">
      <c r="A22" s="41"/>
      <c r="B22" s="557"/>
      <c r="C22" s="460" t="s">
        <v>294</v>
      </c>
      <c r="D22" s="503">
        <f>IF(D$8&gt;$B$4,0,('Phase-wise Effort'!$W$25*$B$2/($B$4*$C$2)))</f>
        <v>0</v>
      </c>
      <c r="E22" s="503">
        <f>IF(E$8&gt;$B$4,0,('Phase-wise Effort'!$W$25*$B$2/($B$4*$C$2)))</f>
        <v>0</v>
      </c>
      <c r="F22" s="503">
        <f>IF(F$8&gt;$B$4,0,('Phase-wise Effort'!$W$25*$B$2/($B$4*$C$2)))</f>
        <v>0</v>
      </c>
      <c r="G22" s="503">
        <f>IF(G$8&gt;$B$4,0,('Phase-wise Effort'!$W$25*$B$2/($B$4*$C$2)))</f>
        <v>0</v>
      </c>
      <c r="H22" s="503">
        <f>IF(H$8&gt;$B$4,0,('Phase-wise Effort'!$W$25*$B$2/($B$4*$C$2)))</f>
        <v>0</v>
      </c>
      <c r="I22" s="503">
        <f>IF(I$8&gt;$B$4,0,('Phase-wise Effort'!$W$25*$B$2/($B$4*$C$2)))</f>
        <v>0</v>
      </c>
      <c r="J22" s="503">
        <f>IF(J$8&gt;$B$4,0,('Phase-wise Effort'!$W$25*$B$2/($B$4*$C$2)))</f>
        <v>0</v>
      </c>
      <c r="K22" s="503">
        <f>IF(K$8&gt;$B$4,0,('Phase-wise Effort'!$W$25*$B$2/($B$4*$C$2)))</f>
        <v>0</v>
      </c>
      <c r="L22" s="503">
        <f>IF(L$8&gt;$B$4,0,('Phase-wise Effort'!$W$25*$B$2/($B$4*$C$2)))</f>
        <v>0</v>
      </c>
      <c r="M22" s="503">
        <f>IF(M$8&gt;$B$4,0,('Phase-wise Effort'!$W$25*$B$2/($B$4*$C$2)))</f>
        <v>0</v>
      </c>
      <c r="N22" s="503">
        <f>IF(N$8&gt;$B$4,0,('Phase-wise Effort'!$W$25*$B$2/($B$4*$C$2)))</f>
        <v>0</v>
      </c>
      <c r="O22" s="503">
        <f>IF(O$8&gt;$B$4,0,('Phase-wise Effort'!$W$25*$B$2/($B$4*$C$2)))</f>
        <v>0</v>
      </c>
      <c r="P22" s="503">
        <f>IF(P$8&gt;$B$4,0,('Phase-wise Effort'!$W$25*$B$2/($B$4*$C$2)))</f>
        <v>0</v>
      </c>
      <c r="Q22" s="503">
        <f>IF(Q$8&gt;$B$4,0,('Phase-wise Effort'!$W$25*$B$2/($B$4*$C$2)))</f>
        <v>0</v>
      </c>
      <c r="R22" s="503">
        <f>IF(R$8&gt;$B$4,0,('Phase-wise Effort'!$W$25*$B$2/($B$4*$C$2)))</f>
        <v>0</v>
      </c>
      <c r="S22" s="503">
        <f>IF(S$8&gt;$B$4,0,('Phase-wise Effort'!$W$25*$B$2/($B$4*$C$2)))</f>
        <v>0</v>
      </c>
      <c r="T22" s="503">
        <f>IF(T$8&gt;$B$4,0,('Phase-wise Effort'!$W$25*$B$2/($B$4*$C$2)))</f>
        <v>0</v>
      </c>
      <c r="U22" s="503">
        <f>IF(U$8&gt;$B$4,0,('Phase-wise Effort'!$W$25*$B$2/($B$4*$C$2)))</f>
        <v>0</v>
      </c>
      <c r="V22" s="503">
        <f>IF(V$8&gt;$B$4,0,('Phase-wise Effort'!$W$25*$B$2/($B$4*$C$2)))</f>
        <v>0</v>
      </c>
      <c r="W22" s="503">
        <f>IF(W$8&gt;$B$4,0,('Phase-wise Effort'!$W$25*$B$2/($B$4*$C$2)))</f>
        <v>0</v>
      </c>
      <c r="X22" s="503">
        <f>IF(X$8&gt;$B$4,0,('Phase-wise Effort'!$W$25*$B$2/($B$4*$C$2)))</f>
        <v>0</v>
      </c>
      <c r="Y22" s="503">
        <f>IF(Y$8&gt;$B$4,0,('Phase-wise Effort'!$W$25*$B$2/($B$4*$C$2)))</f>
        <v>0</v>
      </c>
      <c r="Z22" s="503">
        <f>IF(Z$8&gt;$B$4,0,('Phase-wise Effort'!$W$25*$B$2/($B$4*$C$2)))</f>
        <v>0</v>
      </c>
      <c r="AA22" s="503">
        <f>IF(AA$8&gt;$B$4,0,('Phase-wise Effort'!$W$25*$B$2/($B$4*$C$2)))</f>
        <v>0</v>
      </c>
      <c r="AB22" s="503">
        <f>IF(AB$8&gt;$B$4,0,('Phase-wise Effort'!$W$25*$B$2/($B$4*$C$2)))</f>
        <v>0</v>
      </c>
      <c r="AC22" s="503">
        <f>IF(AC$8&gt;$B$4,0,('Phase-wise Effort'!$W$25*$B$2/($B$4*$C$2)))</f>
        <v>0</v>
      </c>
      <c r="AD22" s="503">
        <f>IF(AD$8&gt;$B$4,0,('Phase-wise Effort'!$W$25*$B$2/($B$4*$C$2)))</f>
        <v>0</v>
      </c>
      <c r="AE22" s="503">
        <f>IF(AE$8&gt;$B$4,0,('Phase-wise Effort'!$W$25*$B$2/($B$4*$C$2)))</f>
        <v>0</v>
      </c>
      <c r="AF22" s="503">
        <f>IF(AF$8&gt;$B$4,0,('Phase-wise Effort'!$W$25*$B$2/($B$4*$C$2)))</f>
        <v>0</v>
      </c>
      <c r="AG22" s="503">
        <f>IF(AG$8&gt;$B$4,0,('Phase-wise Effort'!$W$25*$B$2/($B$4*$C$2)))</f>
        <v>0</v>
      </c>
      <c r="AH22" s="503">
        <f>IF(AH$8&gt;$B$4,0,('Phase-wise Effort'!$W$25*$B$2/($B$4*$C$2)))</f>
        <v>0</v>
      </c>
      <c r="AI22" s="503">
        <f>IF(AI$8&gt;$B$4,0,('Phase-wise Effort'!$W$25*$B$2/($B$4*$C$2)))</f>
        <v>0</v>
      </c>
      <c r="AJ22" s="503">
        <f>IF(AJ$8&gt;$B$4,0,('Phase-wise Effort'!$W$25*$B$2/($B$4*$C$2)))</f>
        <v>0</v>
      </c>
      <c r="AK22" s="503">
        <f>IF(AK$8&gt;$B$4,0,('Phase-wise Effort'!$W$25*$B$2/($B$4*$C$2)))</f>
        <v>0</v>
      </c>
      <c r="AL22" s="503">
        <f>IF(AL$8&gt;$B$4,0,('Phase-wise Effort'!$W$25*$B$2/($B$4*$C$2)))</f>
        <v>0</v>
      </c>
      <c r="AM22" s="503">
        <f>IF(AM$8&gt;$B$4,0,('Phase-wise Effort'!$W$25*$B$2/($B$4*$C$2)))</f>
        <v>0</v>
      </c>
      <c r="AN22" s="504"/>
    </row>
    <row r="23">
      <c r="A23" s="41"/>
      <c r="B23" s="558" t="s">
        <v>276</v>
      </c>
      <c r="C23" s="461" t="s">
        <v>281</v>
      </c>
      <c r="D23" s="500">
        <f>IF(D$8&gt;$B$4,0,('Phase-wise Effort'!$X$25*$B$3/($B$4*$C$2)))</f>
        <v>0</v>
      </c>
      <c r="E23" s="500">
        <f>IF(E$8&gt;$B$4,0,('Phase-wise Effort'!$X$25*$B$3/($B$4*$C$2)))</f>
        <v>0</v>
      </c>
      <c r="F23" s="500">
        <f>IF(F$8&gt;$B$4,0,('Phase-wise Effort'!$X$25*$B$3/($B$4*$C$2)))</f>
        <v>0</v>
      </c>
      <c r="G23" s="500">
        <f>IF(G$8&gt;$B$4,0,('Phase-wise Effort'!$X$25*$B$3/($B$4*$C$2)))</f>
        <v>0</v>
      </c>
      <c r="H23" s="500">
        <f>IF(H$8&gt;$B$4,0,('Phase-wise Effort'!$X$25*$B$3/($B$4*$C$2)))</f>
        <v>0</v>
      </c>
      <c r="I23" s="500">
        <f>IF(I$8&gt;$B$4,0,('Phase-wise Effort'!$X$25*$B$3/($B$4*$C$2)))</f>
        <v>0</v>
      </c>
      <c r="J23" s="500">
        <f>IF(J$8&gt;$B$4,0,('Phase-wise Effort'!$X$25*$B$3/($B$4*$C$2)))</f>
        <v>0</v>
      </c>
      <c r="K23" s="500">
        <f>IF(K$8&gt;$B$4,0,('Phase-wise Effort'!$X$25*$B$3/($B$4*$C$2)))</f>
        <v>0</v>
      </c>
      <c r="L23" s="500">
        <f>IF(L$8&gt;$B$4,0,('Phase-wise Effort'!$X$25*$B$3/($B$4*$C$2)))</f>
        <v>0</v>
      </c>
      <c r="M23" s="500">
        <f>IF(M$8&gt;$B$4,0,('Phase-wise Effort'!$X$25*$B$3/($B$4*$C$2)))</f>
        <v>0</v>
      </c>
      <c r="N23" s="500">
        <f>IF(N$8&gt;$B$4,0,('Phase-wise Effort'!$X$25*$B$3/($B$4*$C$2)))</f>
        <v>0</v>
      </c>
      <c r="O23" s="500">
        <f>IF(O$8&gt;$B$4,0,('Phase-wise Effort'!$X$25*$B$3/($B$4*$C$2)))</f>
        <v>0</v>
      </c>
      <c r="P23" s="500">
        <f>IF(P$8&gt;$B$4,0,('Phase-wise Effort'!$X$25*$B$3/($B$4*$C$2)))</f>
        <v>0</v>
      </c>
      <c r="Q23" s="500">
        <f>IF(Q$8&gt;$B$4,0,('Phase-wise Effort'!$X$25*$B$3/($B$4*$C$2)))</f>
        <v>0</v>
      </c>
      <c r="R23" s="500">
        <f>IF(R$8&gt;$B$4,0,('Phase-wise Effort'!$X$25*$B$3/($B$4*$C$2)))</f>
        <v>0</v>
      </c>
      <c r="S23" s="500">
        <f>IF(S$8&gt;$B$4,0,('Phase-wise Effort'!$X$25*$B$3/($B$4*$C$2)))</f>
        <v>0</v>
      </c>
      <c r="T23" s="500">
        <f>IF(T$8&gt;$B$4,0,('Phase-wise Effort'!$X$25*$B$3/($B$4*$C$2)))</f>
        <v>0</v>
      </c>
      <c r="U23" s="500">
        <f>IF(U$8&gt;$B$4,0,('Phase-wise Effort'!$X$25*$B$3/($B$4*$C$2)))</f>
        <v>0</v>
      </c>
      <c r="V23" s="500">
        <f>IF(V$8&gt;$B$4,0,('Phase-wise Effort'!$X$25*$B$3/($B$4*$C$2)))</f>
        <v>0</v>
      </c>
      <c r="W23" s="500">
        <f>IF(W$8&gt;$B$4,0,('Phase-wise Effort'!$X$25*$B$3/($B$4*$C$2)))</f>
        <v>0</v>
      </c>
      <c r="X23" s="500">
        <f>IF(X$8&gt;$B$4,0,('Phase-wise Effort'!$X$25*$B$3/($B$4*$C$2)))</f>
        <v>0</v>
      </c>
      <c r="Y23" s="500">
        <f>IF(Y$8&gt;$B$4,0,('Phase-wise Effort'!$X$25*$B$3/($B$4*$C$2)))</f>
        <v>0</v>
      </c>
      <c r="Z23" s="500">
        <f>IF(Z$8&gt;$B$4,0,('Phase-wise Effort'!$X$25*$B$3/($B$4*$C$2)))</f>
        <v>0</v>
      </c>
      <c r="AA23" s="500">
        <f>IF(AA$8&gt;$B$4,0,('Phase-wise Effort'!$X$25*$B$3/($B$4*$C$2)))</f>
        <v>0</v>
      </c>
      <c r="AB23" s="500">
        <f>IF(AB$8&gt;$B$4,0,('Phase-wise Effort'!$X$25*$B$3/($B$4*$C$2)))</f>
        <v>0</v>
      </c>
      <c r="AC23" s="500">
        <f>IF(AC$8&gt;$B$4,0,('Phase-wise Effort'!$X$25*$B$3/($B$4*$C$2)))</f>
        <v>0</v>
      </c>
      <c r="AD23" s="500">
        <f>IF(AD$8&gt;$B$4,0,('Phase-wise Effort'!$X$25*$B$3/($B$4*$C$2)))</f>
        <v>0</v>
      </c>
      <c r="AE23" s="500">
        <f>IF(AE$8&gt;$B$4,0,('Phase-wise Effort'!$X$25*$B$3/($B$4*$C$2)))</f>
        <v>0</v>
      </c>
      <c r="AF23" s="500">
        <f>IF(AF$8&gt;$B$4,0,('Phase-wise Effort'!$X$25*$B$3/($B$4*$C$2)))</f>
        <v>0</v>
      </c>
      <c r="AG23" s="500">
        <f>IF(AG$8&gt;$B$4,0,('Phase-wise Effort'!$X$25*$B$3/($B$4*$C$2)))</f>
        <v>0</v>
      </c>
      <c r="AH23" s="500">
        <f>IF(AH$8&gt;$B$4,0,('Phase-wise Effort'!$X$25*$B$3/($B$4*$C$2)))</f>
        <v>0</v>
      </c>
      <c r="AI23" s="500">
        <f>IF(AI$8&gt;$B$4,0,('Phase-wise Effort'!$X$25*$B$3/($B$4*$C$2)))</f>
        <v>0</v>
      </c>
      <c r="AJ23" s="500">
        <f>IF(AJ$8&gt;$B$4,0,('Phase-wise Effort'!$X$25*$B$3/($B$4*$C$2)))</f>
        <v>0</v>
      </c>
      <c r="AK23" s="500">
        <f>IF(AK$8&gt;$B$4,0,('Phase-wise Effort'!$X$25*$B$3/($B$4*$C$2)))</f>
        <v>0</v>
      </c>
      <c r="AL23" s="500">
        <f>IF(AL$8&gt;$B$4,0,('Phase-wise Effort'!$X$25*$B$3/($B$4*$C$2)))</f>
        <v>0</v>
      </c>
      <c r="AM23" s="500">
        <f>IF(AM$8&gt;$B$4,0,('Phase-wise Effort'!$X$25*$B$3/($B$4*$C$2)))</f>
        <v>0</v>
      </c>
      <c r="AN23" s="501">
        <f t="shared" si="0"/>
        <v>0</v>
      </c>
    </row>
    <row r="24">
      <c r="A24" s="41"/>
      <c r="B24" s="559"/>
      <c r="C24" s="456" t="s">
        <v>282</v>
      </c>
      <c r="D24" s="77">
        <f>IF(D$8&gt;$B$4,0,('Phase-wise Effort'!$Q$25*$B$3/($B$4*$C$2)))</f>
        <v>0</v>
      </c>
      <c r="E24" s="77">
        <f>IF(E$8&gt;$B$4,0,('Phase-wise Effort'!$Q$25*$B$3/($B$4*$C$2)))</f>
        <v>0</v>
      </c>
      <c r="F24" s="77">
        <f>IF(F$8&gt;$B$4,0,('Phase-wise Effort'!$Q$25*$B$3/($B$4*$C$2)))</f>
        <v>0</v>
      </c>
      <c r="G24" s="77">
        <f>IF(G$8&gt;$B$4,0,('Phase-wise Effort'!$Q$25*$B$3/($B$4*$C$2)))</f>
        <v>0</v>
      </c>
      <c r="H24" s="77">
        <f>IF(H$8&gt;$B$4,0,('Phase-wise Effort'!$Q$25*$B$3/($B$4*$C$2)))</f>
        <v>0</v>
      </c>
      <c r="I24" s="77">
        <f>IF(I$8&gt;$B$4,0,('Phase-wise Effort'!$Q$25*$B$3/($B$4*$C$2)))</f>
        <v>0</v>
      </c>
      <c r="J24" s="77">
        <f>IF(J$8&gt;$B$4,0,('Phase-wise Effort'!$Q$25*$B$3/($B$4*$C$2)))</f>
        <v>0</v>
      </c>
      <c r="K24" s="77">
        <f>IF(K$8&gt;$B$4,0,('Phase-wise Effort'!$Q$25*$B$3/($B$4*$C$2)))</f>
        <v>0</v>
      </c>
      <c r="L24" s="77">
        <f>IF(L$8&gt;$B$4,0,('Phase-wise Effort'!$Q$25*$B$3/($B$4*$C$2)))</f>
        <v>0</v>
      </c>
      <c r="M24" s="77">
        <f>IF(M$8&gt;$B$4,0,('Phase-wise Effort'!$Q$25*$B$3/($B$4*$C$2)))</f>
        <v>0</v>
      </c>
      <c r="N24" s="77">
        <f>IF(N$8&gt;$B$4,0,('Phase-wise Effort'!$Q$25*$B$3/($B$4*$C$2)))</f>
        <v>0</v>
      </c>
      <c r="O24" s="77">
        <f>IF(O$8&gt;$B$4,0,('Phase-wise Effort'!$Q$25*$B$3/($B$4*$C$2)))</f>
        <v>0</v>
      </c>
      <c r="P24" s="77">
        <f>IF(P$8&gt;$B$4,0,('Phase-wise Effort'!$Q$25*$B$3/($B$4*$C$2)))</f>
        <v>0</v>
      </c>
      <c r="Q24" s="77">
        <f>IF(Q$8&gt;$B$4,0,('Phase-wise Effort'!$Q$25*$B$3/($B$4*$C$2)))</f>
        <v>0</v>
      </c>
      <c r="R24" s="77">
        <f>IF(R$8&gt;$B$4,0,('Phase-wise Effort'!$Q$25*$B$3/($B$4*$C$2)))</f>
        <v>0</v>
      </c>
      <c r="S24" s="77">
        <f>IF(S$8&gt;$B$4,0,('Phase-wise Effort'!$Q$25*$B$3/($B$4*$C$2)))</f>
        <v>0</v>
      </c>
      <c r="T24" s="77">
        <f>IF(T$8&gt;$B$4,0,('Phase-wise Effort'!$Q$25*$B$3/($B$4*$C$2)))</f>
        <v>0</v>
      </c>
      <c r="U24" s="77">
        <f>IF(U$8&gt;$B$4,0,('Phase-wise Effort'!$Q$25*$B$3/($B$4*$C$2)))</f>
        <v>0</v>
      </c>
      <c r="V24" s="77">
        <f>IF(V$8&gt;$B$4,0,('Phase-wise Effort'!$Q$25*$B$3/($B$4*$C$2)))</f>
        <v>0</v>
      </c>
      <c r="W24" s="77">
        <f>IF(W$8&gt;$B$4,0,('Phase-wise Effort'!$Q$25*$B$3/($B$4*$C$2)))</f>
        <v>0</v>
      </c>
      <c r="X24" s="77">
        <f>IF(X$8&gt;$B$4,0,('Phase-wise Effort'!$Q$25*$B$3/($B$4*$C$2)))</f>
        <v>0</v>
      </c>
      <c r="Y24" s="77">
        <f>IF(Y$8&gt;$B$4,0,('Phase-wise Effort'!$Q$25*$B$3/($B$4*$C$2)))</f>
        <v>0</v>
      </c>
      <c r="Z24" s="77">
        <f>IF(Z$8&gt;$B$4,0,('Phase-wise Effort'!$Q$25*$B$3/($B$4*$C$2)))</f>
        <v>0</v>
      </c>
      <c r="AA24" s="77">
        <f>IF(AA$8&gt;$B$4,0,('Phase-wise Effort'!$Q$25*$B$3/($B$4*$C$2)))</f>
        <v>0</v>
      </c>
      <c r="AB24" s="77">
        <f>IF(AB$8&gt;$B$4,0,('Phase-wise Effort'!$Q$25*$B$3/($B$4*$C$2)))</f>
        <v>0</v>
      </c>
      <c r="AC24" s="77">
        <f>IF(AC$8&gt;$B$4,0,('Phase-wise Effort'!$Q$25*$B$3/($B$4*$C$2)))</f>
        <v>0</v>
      </c>
      <c r="AD24" s="77">
        <f>IF(AD$8&gt;$B$4,0,('Phase-wise Effort'!$Q$25*$B$3/($B$4*$C$2)))</f>
        <v>0</v>
      </c>
      <c r="AE24" s="77">
        <f>IF(AE$8&gt;$B$4,0,('Phase-wise Effort'!$Q$25*$B$3/($B$4*$C$2)))</f>
        <v>0</v>
      </c>
      <c r="AF24" s="77">
        <f>IF(AF$8&gt;$B$4,0,('Phase-wise Effort'!$Q$25*$B$3/($B$4*$C$2)))</f>
        <v>0</v>
      </c>
      <c r="AG24" s="77">
        <f>IF(AG$8&gt;$B$4,0,('Phase-wise Effort'!$Q$25*$B$3/($B$4*$C$2)))</f>
        <v>0</v>
      </c>
      <c r="AH24" s="77">
        <f>IF(AH$8&gt;$B$4,0,('Phase-wise Effort'!$Q$25*$B$3/($B$4*$C$2)))</f>
        <v>0</v>
      </c>
      <c r="AI24" s="77">
        <f>IF(AI$8&gt;$B$4,0,('Phase-wise Effort'!$Q$25*$B$3/($B$4*$C$2)))</f>
        <v>0</v>
      </c>
      <c r="AJ24" s="77">
        <f>IF(AJ$8&gt;$B$4,0,('Phase-wise Effort'!$Q$25*$B$3/($B$4*$C$2)))</f>
        <v>0</v>
      </c>
      <c r="AK24" s="77">
        <f>IF(AK$8&gt;$B$4,0,('Phase-wise Effort'!$Q$25*$B$3/($B$4*$C$2)))</f>
        <v>0</v>
      </c>
      <c r="AL24" s="77">
        <f>IF(AL$8&gt;$B$4,0,('Phase-wise Effort'!$Q$25*$B$3/($B$4*$C$2)))</f>
        <v>0</v>
      </c>
      <c r="AM24" s="77">
        <f>IF(AM$8&gt;$B$4,0,('Phase-wise Effort'!$Q$25*$B$3/($B$4*$C$2)))</f>
        <v>0</v>
      </c>
      <c r="AN24" s="502">
        <f t="shared" si="0"/>
        <v>0</v>
      </c>
    </row>
    <row r="25">
      <c r="A25" s="41"/>
      <c r="B25" s="559"/>
      <c r="C25" s="456" t="s">
        <v>283</v>
      </c>
      <c r="D25" s="77">
        <f>IF(D$8&gt;$B$4,0,('Phase-wise Effort'!$R$27*$B$3/($B$4*$C$2)))</f>
        <v>0</v>
      </c>
      <c r="E25" s="77">
        <f>IF(E$8&gt;$B$4,0,('Phase-wise Effort'!$R$27*$B$3/($B$4*$C$2)))</f>
        <v>0</v>
      </c>
      <c r="F25" s="77">
        <f>IF(F$8&gt;$B$4,0,('Phase-wise Effort'!$R$27*$B$3/($B$4*$C$2)))</f>
        <v>0</v>
      </c>
      <c r="G25" s="77">
        <f>IF(G$8&gt;$B$4,0,('Phase-wise Effort'!$R$27*$B$3/($B$4*$C$2)))</f>
        <v>0</v>
      </c>
      <c r="H25" s="77">
        <f>IF(H$8&gt;$B$4,0,('Phase-wise Effort'!$R$27*$B$3/($B$4*$C$2)))</f>
        <v>0</v>
      </c>
      <c r="I25" s="77">
        <f>IF(I$8&gt;$B$4,0,('Phase-wise Effort'!$R$27*$B$3/($B$4*$C$2)))</f>
        <v>0</v>
      </c>
      <c r="J25" s="77">
        <f>IF(J$8&gt;$B$4,0,('Phase-wise Effort'!$R$27*$B$3/($B$4*$C$2)))</f>
        <v>0</v>
      </c>
      <c r="K25" s="77">
        <f>IF(K$8&gt;$B$4,0,('Phase-wise Effort'!$R$27*$B$3/($B$4*$C$2)))</f>
        <v>0</v>
      </c>
      <c r="L25" s="77">
        <f>IF(L$8&gt;$B$4,0,('Phase-wise Effort'!$R$27*$B$3/($B$4*$C$2)))</f>
        <v>0</v>
      </c>
      <c r="M25" s="77">
        <f>IF(M$8&gt;$B$4,0,('Phase-wise Effort'!$R$27*$B$3/($B$4*$C$2)))</f>
        <v>0</v>
      </c>
      <c r="N25" s="77">
        <f>IF(N$8&gt;$B$4,0,('Phase-wise Effort'!$R$27*$B$3/($B$4*$C$2)))</f>
        <v>0</v>
      </c>
      <c r="O25" s="77">
        <f>IF(O$8&gt;$B$4,0,('Phase-wise Effort'!$R$27*$B$3/($B$4*$C$2)))</f>
        <v>0</v>
      </c>
      <c r="P25" s="77">
        <f>IF(P$8&gt;$B$4,0,('Phase-wise Effort'!$R$27*$B$3/($B$4*$C$2)))</f>
        <v>0</v>
      </c>
      <c r="Q25" s="77">
        <f>IF(Q$8&gt;$B$4,0,('Phase-wise Effort'!$R$27*$B$3/($B$4*$C$2)))</f>
        <v>0</v>
      </c>
      <c r="R25" s="77">
        <f>IF(R$8&gt;$B$4,0,('Phase-wise Effort'!$R$27*$B$3/($B$4*$C$2)))</f>
        <v>0</v>
      </c>
      <c r="S25" s="77">
        <f>IF(S$8&gt;$B$4,0,('Phase-wise Effort'!$R$27*$B$3/($B$4*$C$2)))</f>
        <v>0</v>
      </c>
      <c r="T25" s="77">
        <f>IF(T$8&gt;$B$4,0,('Phase-wise Effort'!$R$27*$B$3/($B$4*$C$2)))</f>
        <v>0</v>
      </c>
      <c r="U25" s="77">
        <f>IF(U$8&gt;$B$4,0,('Phase-wise Effort'!$R$27*$B$3/($B$4*$C$2)))</f>
        <v>0</v>
      </c>
      <c r="V25" s="77">
        <f>IF(V$8&gt;$B$4,0,('Phase-wise Effort'!$R$27*$B$3/($B$4*$C$2)))</f>
        <v>0</v>
      </c>
      <c r="W25" s="77">
        <f>IF(W$8&gt;$B$4,0,('Phase-wise Effort'!$R$27*$B$3/($B$4*$C$2)))</f>
        <v>0</v>
      </c>
      <c r="X25" s="77">
        <f>IF(X$8&gt;$B$4,0,('Phase-wise Effort'!$R$27*$B$3/($B$4*$C$2)))</f>
        <v>0</v>
      </c>
      <c r="Y25" s="77">
        <f>IF(Y$8&gt;$B$4,0,('Phase-wise Effort'!$R$27*$B$3/($B$4*$C$2)))</f>
        <v>0</v>
      </c>
      <c r="Z25" s="77">
        <f>IF(Z$8&gt;$B$4,0,('Phase-wise Effort'!$R$27*$B$3/($B$4*$C$2)))</f>
        <v>0</v>
      </c>
      <c r="AA25" s="77">
        <f>IF(AA$8&gt;$B$4,0,('Phase-wise Effort'!$R$27*$B$3/($B$4*$C$2)))</f>
        <v>0</v>
      </c>
      <c r="AB25" s="77">
        <f>IF(AB$8&gt;$B$4,0,('Phase-wise Effort'!$R$27*$B$3/($B$4*$C$2)))</f>
        <v>0</v>
      </c>
      <c r="AC25" s="77">
        <f>IF(AC$8&gt;$B$4,0,('Phase-wise Effort'!$R$27*$B$3/($B$4*$C$2)))</f>
        <v>0</v>
      </c>
      <c r="AD25" s="77">
        <f>IF(AD$8&gt;$B$4,0,('Phase-wise Effort'!$R$27*$B$3/($B$4*$C$2)))</f>
        <v>0</v>
      </c>
      <c r="AE25" s="77">
        <f>IF(AE$8&gt;$B$4,0,('Phase-wise Effort'!$R$27*$B$3/($B$4*$C$2)))</f>
        <v>0</v>
      </c>
      <c r="AF25" s="77">
        <f>IF(AF$8&gt;$B$4,0,('Phase-wise Effort'!$R$27*$B$3/($B$4*$C$2)))</f>
        <v>0</v>
      </c>
      <c r="AG25" s="77">
        <f>IF(AG$8&gt;$B$4,0,('Phase-wise Effort'!$R$27*$B$3/($B$4*$C$2)))</f>
        <v>0</v>
      </c>
      <c r="AH25" s="77">
        <f>IF(AH$8&gt;$B$4,0,('Phase-wise Effort'!$R$27*$B$3/($B$4*$C$2)))</f>
        <v>0</v>
      </c>
      <c r="AI25" s="77">
        <f>IF(AI$8&gt;$B$4,0,('Phase-wise Effort'!$R$27*$B$3/($B$4*$C$2)))</f>
        <v>0</v>
      </c>
      <c r="AJ25" s="77">
        <f>IF(AJ$8&gt;$B$4,0,('Phase-wise Effort'!$R$27*$B$3/($B$4*$C$2)))</f>
        <v>0</v>
      </c>
      <c r="AK25" s="77">
        <f>IF(AK$8&gt;$B$4,0,('Phase-wise Effort'!$R$27*$B$3/($B$4*$C$2)))</f>
        <v>0</v>
      </c>
      <c r="AL25" s="77">
        <f>IF(AL$8&gt;$B$4,0,('Phase-wise Effort'!$R$27*$B$3/($B$4*$C$2)))</f>
        <v>0</v>
      </c>
      <c r="AM25" s="77">
        <f>IF(AM$8&gt;$B$4,0,('Phase-wise Effort'!$R$27*$B$3/($B$4*$C$2)))</f>
        <v>0</v>
      </c>
      <c r="AN25" s="502">
        <f t="shared" si="0"/>
        <v>0</v>
      </c>
    </row>
    <row r="26">
      <c r="A26" s="41"/>
      <c r="B26" s="559"/>
      <c r="C26" s="456" t="s">
        <v>284</v>
      </c>
      <c r="D26" s="77">
        <f>IF(D$8&gt;$B$4,0,('Phase-wise Effort'!$R$28*$B$3/($B$4*$C$2)))</f>
        <v>0</v>
      </c>
      <c r="E26" s="77">
        <f>IF(E$8&gt;$B$4,0,('Phase-wise Effort'!$R$28*$B$3/($B$4*$C$2)))</f>
        <v>0</v>
      </c>
      <c r="F26" s="77">
        <f>IF(F$8&gt;$B$4,0,('Phase-wise Effort'!$R$28*$B$3/($B$4*$C$2)))</f>
        <v>0</v>
      </c>
      <c r="G26" s="77">
        <f>IF(G$8&gt;$B$4,0,('Phase-wise Effort'!$R$28*$B$3/($B$4*$C$2)))</f>
        <v>0</v>
      </c>
      <c r="H26" s="77">
        <f>IF(H$8&gt;$B$4,0,('Phase-wise Effort'!$R$28*$B$3/($B$4*$C$2)))</f>
        <v>0</v>
      </c>
      <c r="I26" s="77">
        <f>IF(I$8&gt;$B$4,0,('Phase-wise Effort'!$R$28*$B$3/($B$4*$C$2)))</f>
        <v>0</v>
      </c>
      <c r="J26" s="77">
        <f>IF(J$8&gt;$B$4,0,('Phase-wise Effort'!$R$28*$B$3/($B$4*$C$2)))</f>
        <v>0</v>
      </c>
      <c r="K26" s="77">
        <f>IF(K$8&gt;$B$4,0,('Phase-wise Effort'!$R$28*$B$3/($B$4*$C$2)))</f>
        <v>0</v>
      </c>
      <c r="L26" s="77">
        <f>IF(L$8&gt;$B$4,0,('Phase-wise Effort'!$R$28*$B$3/($B$4*$C$2)))</f>
        <v>0</v>
      </c>
      <c r="M26" s="77">
        <f>IF(M$8&gt;$B$4,0,('Phase-wise Effort'!$R$28*$B$3/($B$4*$C$2)))</f>
        <v>0</v>
      </c>
      <c r="N26" s="77">
        <f>IF(N$8&gt;$B$4,0,('Phase-wise Effort'!$R$28*$B$3/($B$4*$C$2)))</f>
        <v>0</v>
      </c>
      <c r="O26" s="77">
        <f>IF(O$8&gt;$B$4,0,('Phase-wise Effort'!$R$28*$B$3/($B$4*$C$2)))</f>
        <v>0</v>
      </c>
      <c r="P26" s="77">
        <f>IF(P$8&gt;$B$4,0,('Phase-wise Effort'!$R$28*$B$3/($B$4*$C$2)))</f>
        <v>0</v>
      </c>
      <c r="Q26" s="77">
        <f>IF(Q$8&gt;$B$4,0,('Phase-wise Effort'!$R$28*$B$3/($B$4*$C$2)))</f>
        <v>0</v>
      </c>
      <c r="R26" s="77">
        <f>IF(R$8&gt;$B$4,0,('Phase-wise Effort'!$R$28*$B$3/($B$4*$C$2)))</f>
        <v>0</v>
      </c>
      <c r="S26" s="77">
        <f>IF(S$8&gt;$B$4,0,('Phase-wise Effort'!$R$28*$B$3/($B$4*$C$2)))</f>
        <v>0</v>
      </c>
      <c r="T26" s="77">
        <f>IF(T$8&gt;$B$4,0,('Phase-wise Effort'!$R$28*$B$3/($B$4*$C$2)))</f>
        <v>0</v>
      </c>
      <c r="U26" s="77">
        <f>IF(U$8&gt;$B$4,0,('Phase-wise Effort'!$R$28*$B$3/($B$4*$C$2)))</f>
        <v>0</v>
      </c>
      <c r="V26" s="77">
        <f>IF(V$8&gt;$B$4,0,('Phase-wise Effort'!$R$28*$B$3/($B$4*$C$2)))</f>
        <v>0</v>
      </c>
      <c r="W26" s="77">
        <f>IF(W$8&gt;$B$4,0,('Phase-wise Effort'!$R$28*$B$3/($B$4*$C$2)))</f>
        <v>0</v>
      </c>
      <c r="X26" s="77">
        <f>IF(X$8&gt;$B$4,0,('Phase-wise Effort'!$R$28*$B$3/($B$4*$C$2)))</f>
        <v>0</v>
      </c>
      <c r="Y26" s="77">
        <f>IF(Y$8&gt;$B$4,0,('Phase-wise Effort'!$R$28*$B$3/($B$4*$C$2)))</f>
        <v>0</v>
      </c>
      <c r="Z26" s="77">
        <f>IF(Z$8&gt;$B$4,0,('Phase-wise Effort'!$R$28*$B$3/($B$4*$C$2)))</f>
        <v>0</v>
      </c>
      <c r="AA26" s="77">
        <f>IF(AA$8&gt;$B$4,0,('Phase-wise Effort'!$R$28*$B$3/($B$4*$C$2)))</f>
        <v>0</v>
      </c>
      <c r="AB26" s="77">
        <f>IF(AB$8&gt;$B$4,0,('Phase-wise Effort'!$R$28*$B$3/($B$4*$C$2)))</f>
        <v>0</v>
      </c>
      <c r="AC26" s="77">
        <f>IF(AC$8&gt;$B$4,0,('Phase-wise Effort'!$R$28*$B$3/($B$4*$C$2)))</f>
        <v>0</v>
      </c>
      <c r="AD26" s="77">
        <f>IF(AD$8&gt;$B$4,0,('Phase-wise Effort'!$R$28*$B$3/($B$4*$C$2)))</f>
        <v>0</v>
      </c>
      <c r="AE26" s="77">
        <f>IF(AE$8&gt;$B$4,0,('Phase-wise Effort'!$R$28*$B$3/($B$4*$C$2)))</f>
        <v>0</v>
      </c>
      <c r="AF26" s="77">
        <f>IF(AF$8&gt;$B$4,0,('Phase-wise Effort'!$R$28*$B$3/($B$4*$C$2)))</f>
        <v>0</v>
      </c>
      <c r="AG26" s="77">
        <f>IF(AG$8&gt;$B$4,0,('Phase-wise Effort'!$R$28*$B$3/($B$4*$C$2)))</f>
        <v>0</v>
      </c>
      <c r="AH26" s="77">
        <f>IF(AH$8&gt;$B$4,0,('Phase-wise Effort'!$R$28*$B$3/($B$4*$C$2)))</f>
        <v>0</v>
      </c>
      <c r="AI26" s="77">
        <f>IF(AI$8&gt;$B$4,0,('Phase-wise Effort'!$R$28*$B$3/($B$4*$C$2)))</f>
        <v>0</v>
      </c>
      <c r="AJ26" s="77">
        <f>IF(AJ$8&gt;$B$4,0,('Phase-wise Effort'!$R$28*$B$3/($B$4*$C$2)))</f>
        <v>0</v>
      </c>
      <c r="AK26" s="77">
        <f>IF(AK$8&gt;$B$4,0,('Phase-wise Effort'!$R$28*$B$3/($B$4*$C$2)))</f>
        <v>0</v>
      </c>
      <c r="AL26" s="77">
        <f>IF(AL$8&gt;$B$4,0,('Phase-wise Effort'!$R$28*$B$3/($B$4*$C$2)))</f>
        <v>0</v>
      </c>
      <c r="AM26" s="77">
        <f>IF(AM$8&gt;$B$4,0,('Phase-wise Effort'!$R$28*$B$3/($B$4*$C$2)))</f>
        <v>0</v>
      </c>
      <c r="AN26" s="502">
        <f t="shared" si="0"/>
        <v>0</v>
      </c>
    </row>
    <row r="27">
      <c r="A27" s="41"/>
      <c r="B27" s="559"/>
      <c r="C27" s="456" t="s">
        <v>285</v>
      </c>
      <c r="D27" s="77">
        <f>IF(D$8&gt;$B$4,0,('Phase-wise Effort'!$R$29*$B$3/($B$4*$C$2)))</f>
        <v>0</v>
      </c>
      <c r="E27" s="77">
        <f>IF(E$8&gt;$B$4,0,('Phase-wise Effort'!$R$29*$B$3/($B$4*$C$2)))</f>
        <v>0</v>
      </c>
      <c r="F27" s="77">
        <f>IF(F$8&gt;$B$4,0,('Phase-wise Effort'!$R$29*$B$3/($B$4*$C$2)))</f>
        <v>0</v>
      </c>
      <c r="G27" s="77">
        <f>IF(G$8&gt;$B$4,0,('Phase-wise Effort'!$R$29*$B$3/($B$4*$C$2)))</f>
        <v>0</v>
      </c>
      <c r="H27" s="77">
        <f>IF(H$8&gt;$B$4,0,('Phase-wise Effort'!$R$29*$B$3/($B$4*$C$2)))</f>
        <v>0</v>
      </c>
      <c r="I27" s="77">
        <f>IF(I$8&gt;$B$4,0,('Phase-wise Effort'!$R$29*$B$3/($B$4*$C$2)))</f>
        <v>0</v>
      </c>
      <c r="J27" s="77">
        <f>IF(J$8&gt;$B$4,0,('Phase-wise Effort'!$R$29*$B$3/($B$4*$C$2)))</f>
        <v>0</v>
      </c>
      <c r="K27" s="77">
        <f>IF(K$8&gt;$B$4,0,('Phase-wise Effort'!$R$29*$B$3/($B$4*$C$2)))</f>
        <v>0</v>
      </c>
      <c r="L27" s="77">
        <f>IF(L$8&gt;$B$4,0,('Phase-wise Effort'!$R$29*$B$3/($B$4*$C$2)))</f>
        <v>0</v>
      </c>
      <c r="M27" s="77">
        <f>IF(M$8&gt;$B$4,0,('Phase-wise Effort'!$R$29*$B$3/($B$4*$C$2)))</f>
        <v>0</v>
      </c>
      <c r="N27" s="77">
        <f>IF(N$8&gt;$B$4,0,('Phase-wise Effort'!$R$29*$B$3/($B$4*$C$2)))</f>
        <v>0</v>
      </c>
      <c r="O27" s="77">
        <f>IF(O$8&gt;$B$4,0,('Phase-wise Effort'!$R$29*$B$3/($B$4*$C$2)))</f>
        <v>0</v>
      </c>
      <c r="P27" s="77">
        <f>IF(P$8&gt;$B$4,0,('Phase-wise Effort'!$R$29*$B$3/($B$4*$C$2)))</f>
        <v>0</v>
      </c>
      <c r="Q27" s="77">
        <f>IF(Q$8&gt;$B$4,0,('Phase-wise Effort'!$R$29*$B$3/($B$4*$C$2)))</f>
        <v>0</v>
      </c>
      <c r="R27" s="77">
        <f>IF(R$8&gt;$B$4,0,('Phase-wise Effort'!$R$29*$B$3/($B$4*$C$2)))</f>
        <v>0</v>
      </c>
      <c r="S27" s="77">
        <f>IF(S$8&gt;$B$4,0,('Phase-wise Effort'!$R$29*$B$3/($B$4*$C$2)))</f>
        <v>0</v>
      </c>
      <c r="T27" s="77">
        <f>IF(T$8&gt;$B$4,0,('Phase-wise Effort'!$R$29*$B$3/($B$4*$C$2)))</f>
        <v>0</v>
      </c>
      <c r="U27" s="77">
        <f>IF(U$8&gt;$B$4,0,('Phase-wise Effort'!$R$29*$B$3/($B$4*$C$2)))</f>
        <v>0</v>
      </c>
      <c r="V27" s="77">
        <f>IF(V$8&gt;$B$4,0,('Phase-wise Effort'!$R$29*$B$3/($B$4*$C$2)))</f>
        <v>0</v>
      </c>
      <c r="W27" s="77">
        <f>IF(W$8&gt;$B$4,0,('Phase-wise Effort'!$R$29*$B$3/($B$4*$C$2)))</f>
        <v>0</v>
      </c>
      <c r="X27" s="77">
        <f>IF(X$8&gt;$B$4,0,('Phase-wise Effort'!$R$29*$B$3/($B$4*$C$2)))</f>
        <v>0</v>
      </c>
      <c r="Y27" s="77">
        <f>IF(Y$8&gt;$B$4,0,('Phase-wise Effort'!$R$29*$B$3/($B$4*$C$2)))</f>
        <v>0</v>
      </c>
      <c r="Z27" s="77">
        <f>IF(Z$8&gt;$B$4,0,('Phase-wise Effort'!$R$29*$B$3/($B$4*$C$2)))</f>
        <v>0</v>
      </c>
      <c r="AA27" s="77">
        <f>IF(AA$8&gt;$B$4,0,('Phase-wise Effort'!$R$29*$B$3/($B$4*$C$2)))</f>
        <v>0</v>
      </c>
      <c r="AB27" s="77">
        <f>IF(AB$8&gt;$B$4,0,('Phase-wise Effort'!$R$29*$B$3/($B$4*$C$2)))</f>
        <v>0</v>
      </c>
      <c r="AC27" s="77">
        <f>IF(AC$8&gt;$B$4,0,('Phase-wise Effort'!$R$29*$B$3/($B$4*$C$2)))</f>
        <v>0</v>
      </c>
      <c r="AD27" s="77">
        <f>IF(AD$8&gt;$B$4,0,('Phase-wise Effort'!$R$29*$B$3/($B$4*$C$2)))</f>
        <v>0</v>
      </c>
      <c r="AE27" s="77">
        <f>IF(AE$8&gt;$B$4,0,('Phase-wise Effort'!$R$29*$B$3/($B$4*$C$2)))</f>
        <v>0</v>
      </c>
      <c r="AF27" s="77">
        <f>IF(AF$8&gt;$B$4,0,('Phase-wise Effort'!$R$29*$B$3/($B$4*$C$2)))</f>
        <v>0</v>
      </c>
      <c r="AG27" s="77">
        <f>IF(AG$8&gt;$B$4,0,('Phase-wise Effort'!$R$29*$B$3/($B$4*$C$2)))</f>
        <v>0</v>
      </c>
      <c r="AH27" s="77">
        <f>IF(AH$8&gt;$B$4,0,('Phase-wise Effort'!$R$29*$B$3/($B$4*$C$2)))</f>
        <v>0</v>
      </c>
      <c r="AI27" s="77">
        <f>IF(AI$8&gt;$B$4,0,('Phase-wise Effort'!$R$29*$B$3/($B$4*$C$2)))</f>
        <v>0</v>
      </c>
      <c r="AJ27" s="77">
        <f>IF(AJ$8&gt;$B$4,0,('Phase-wise Effort'!$R$29*$B$3/($B$4*$C$2)))</f>
        <v>0</v>
      </c>
      <c r="AK27" s="77">
        <f>IF(AK$8&gt;$B$4,0,('Phase-wise Effort'!$R$29*$B$3/($B$4*$C$2)))</f>
        <v>0</v>
      </c>
      <c r="AL27" s="77">
        <f>IF(AL$8&gt;$B$4,0,('Phase-wise Effort'!$R$29*$B$3/($B$4*$C$2)))</f>
        <v>0</v>
      </c>
      <c r="AM27" s="77">
        <f>IF(AM$8&gt;$B$4,0,('Phase-wise Effort'!$R$29*$B$3/($B$4*$C$2)))</f>
        <v>0</v>
      </c>
      <c r="AN27" s="502">
        <f t="shared" si="0"/>
        <v>0</v>
      </c>
    </row>
    <row r="28">
      <c r="A28" s="41"/>
      <c r="B28" s="559"/>
      <c r="C28" s="456" t="s">
        <v>286</v>
      </c>
      <c r="D28" s="77">
        <f>IF(D$8&gt;$B$4,0,('Phase-wise Effort'!$R$30*$B$3/($B$4*$C$2)))</f>
        <v>0</v>
      </c>
      <c r="E28" s="77">
        <f>IF(E$8&gt;$B$4,0,('Phase-wise Effort'!$R$30*$B$3/($B$4*$C$2)))</f>
        <v>0</v>
      </c>
      <c r="F28" s="77">
        <f>IF(F$8&gt;$B$4,0,('Phase-wise Effort'!$R$30*$B$3/($B$4*$C$2)))</f>
        <v>0</v>
      </c>
      <c r="G28" s="77">
        <f>IF(G$8&gt;$B$4,0,('Phase-wise Effort'!$R$30*$B$3/($B$4*$C$2)))</f>
        <v>0</v>
      </c>
      <c r="H28" s="77">
        <f>IF(H$8&gt;$B$4,0,('Phase-wise Effort'!$R$30*$B$3/($B$4*$C$2)))</f>
        <v>0</v>
      </c>
      <c r="I28" s="77">
        <f>IF(I$8&gt;$B$4,0,('Phase-wise Effort'!$R$30*$B$3/($B$4*$C$2)))</f>
        <v>0</v>
      </c>
      <c r="J28" s="77">
        <f>IF(J$8&gt;$B$4,0,('Phase-wise Effort'!$R$30*$B$3/($B$4*$C$2)))</f>
        <v>0</v>
      </c>
      <c r="K28" s="77">
        <f>IF(K$8&gt;$B$4,0,('Phase-wise Effort'!$R$30*$B$3/($B$4*$C$2)))</f>
        <v>0</v>
      </c>
      <c r="L28" s="77">
        <f>IF(L$8&gt;$B$4,0,('Phase-wise Effort'!$R$30*$B$3/($B$4*$C$2)))</f>
        <v>0</v>
      </c>
      <c r="M28" s="77">
        <f>IF(M$8&gt;$B$4,0,('Phase-wise Effort'!$R$30*$B$3/($B$4*$C$2)))</f>
        <v>0</v>
      </c>
      <c r="N28" s="77">
        <f>IF(N$8&gt;$B$4,0,('Phase-wise Effort'!$R$30*$B$3/($B$4*$C$2)))</f>
        <v>0</v>
      </c>
      <c r="O28" s="77">
        <f>IF(O$8&gt;$B$4,0,('Phase-wise Effort'!$R$30*$B$3/($B$4*$C$2)))</f>
        <v>0</v>
      </c>
      <c r="P28" s="77">
        <f>IF(P$8&gt;$B$4,0,('Phase-wise Effort'!$R$30*$B$3/($B$4*$C$2)))</f>
        <v>0</v>
      </c>
      <c r="Q28" s="77">
        <f>IF(Q$8&gt;$B$4,0,('Phase-wise Effort'!$R$30*$B$3/($B$4*$C$2)))</f>
        <v>0</v>
      </c>
      <c r="R28" s="77">
        <f>IF(R$8&gt;$B$4,0,('Phase-wise Effort'!$R$30*$B$3/($B$4*$C$2)))</f>
        <v>0</v>
      </c>
      <c r="S28" s="77">
        <f>IF(S$8&gt;$B$4,0,('Phase-wise Effort'!$R$30*$B$3/($B$4*$C$2)))</f>
        <v>0</v>
      </c>
      <c r="T28" s="77">
        <f>IF(T$8&gt;$B$4,0,('Phase-wise Effort'!$R$30*$B$3/($B$4*$C$2)))</f>
        <v>0</v>
      </c>
      <c r="U28" s="77">
        <f>IF(U$8&gt;$B$4,0,('Phase-wise Effort'!$R$30*$B$3/($B$4*$C$2)))</f>
        <v>0</v>
      </c>
      <c r="V28" s="77">
        <f>IF(V$8&gt;$B$4,0,('Phase-wise Effort'!$R$30*$B$3/($B$4*$C$2)))</f>
        <v>0</v>
      </c>
      <c r="W28" s="77">
        <f>IF(W$8&gt;$B$4,0,('Phase-wise Effort'!$R$30*$B$3/($B$4*$C$2)))</f>
        <v>0</v>
      </c>
      <c r="X28" s="77">
        <f>IF(X$8&gt;$B$4,0,('Phase-wise Effort'!$R$30*$B$3/($B$4*$C$2)))</f>
        <v>0</v>
      </c>
      <c r="Y28" s="77">
        <f>IF(Y$8&gt;$B$4,0,('Phase-wise Effort'!$R$30*$B$3/($B$4*$C$2)))</f>
        <v>0</v>
      </c>
      <c r="Z28" s="77">
        <f>IF(Z$8&gt;$B$4,0,('Phase-wise Effort'!$R$30*$B$3/($B$4*$C$2)))</f>
        <v>0</v>
      </c>
      <c r="AA28" s="77">
        <f>IF(AA$8&gt;$B$4,0,('Phase-wise Effort'!$R$30*$B$3/($B$4*$C$2)))</f>
        <v>0</v>
      </c>
      <c r="AB28" s="77">
        <f>IF(AB$8&gt;$B$4,0,('Phase-wise Effort'!$R$30*$B$3/($B$4*$C$2)))</f>
        <v>0</v>
      </c>
      <c r="AC28" s="77">
        <f>IF(AC$8&gt;$B$4,0,('Phase-wise Effort'!$R$30*$B$3/($B$4*$C$2)))</f>
        <v>0</v>
      </c>
      <c r="AD28" s="77">
        <f>IF(AD$8&gt;$B$4,0,('Phase-wise Effort'!$R$30*$B$3/($B$4*$C$2)))</f>
        <v>0</v>
      </c>
      <c r="AE28" s="77">
        <f>IF(AE$8&gt;$B$4,0,('Phase-wise Effort'!$R$30*$B$3/($B$4*$C$2)))</f>
        <v>0</v>
      </c>
      <c r="AF28" s="77">
        <f>IF(AF$8&gt;$B$4,0,('Phase-wise Effort'!$R$30*$B$3/($B$4*$C$2)))</f>
        <v>0</v>
      </c>
      <c r="AG28" s="77">
        <f>IF(AG$8&gt;$B$4,0,('Phase-wise Effort'!$R$30*$B$3/($B$4*$C$2)))</f>
        <v>0</v>
      </c>
      <c r="AH28" s="77">
        <f>IF(AH$8&gt;$B$4,0,('Phase-wise Effort'!$R$30*$B$3/($B$4*$C$2)))</f>
        <v>0</v>
      </c>
      <c r="AI28" s="77">
        <f>IF(AI$8&gt;$B$4,0,('Phase-wise Effort'!$R$30*$B$3/($B$4*$C$2)))</f>
        <v>0</v>
      </c>
      <c r="AJ28" s="77">
        <f>IF(AJ$8&gt;$B$4,0,('Phase-wise Effort'!$R$30*$B$3/($B$4*$C$2)))</f>
        <v>0</v>
      </c>
      <c r="AK28" s="77">
        <f>IF(AK$8&gt;$B$4,0,('Phase-wise Effort'!$R$30*$B$3/($B$4*$C$2)))</f>
        <v>0</v>
      </c>
      <c r="AL28" s="77">
        <f>IF(AL$8&gt;$B$4,0,('Phase-wise Effort'!$R$30*$B$3/($B$4*$C$2)))</f>
        <v>0</v>
      </c>
      <c r="AM28" s="77">
        <f>IF(AM$8&gt;$B$4,0,('Phase-wise Effort'!$R$30*$B$3/($B$4*$C$2)))</f>
        <v>0</v>
      </c>
      <c r="AN28" s="502">
        <f t="shared" si="0"/>
        <v>0</v>
      </c>
    </row>
    <row r="29">
      <c r="A29" s="41"/>
      <c r="B29" s="559"/>
      <c r="C29" s="456" t="s">
        <v>287</v>
      </c>
      <c r="D29" s="77">
        <f>IF(D$8&gt;$B$4,0,('Phase-wise Effort'!$S$27*$B$3/($B$4*$C$2)))</f>
        <v>0</v>
      </c>
      <c r="E29" s="77">
        <f>IF(E$8&gt;$B$4,0,('Phase-wise Effort'!$S$27*$B$3/($B$4*$C$2)))</f>
        <v>0</v>
      </c>
      <c r="F29" s="77">
        <f>IF(F$8&gt;$B$4,0,('Phase-wise Effort'!$S$27*$B$3/($B$4*$C$2)))</f>
        <v>0</v>
      </c>
      <c r="G29" s="77">
        <f>IF(G$8&gt;$B$4,0,('Phase-wise Effort'!$S$27*$B$3/($B$4*$C$2)))</f>
        <v>0</v>
      </c>
      <c r="H29" s="77">
        <f>IF(H$8&gt;$B$4,0,('Phase-wise Effort'!$S$27*$B$3/($B$4*$C$2)))</f>
        <v>0</v>
      </c>
      <c r="I29" s="77">
        <f>IF(I$8&gt;$B$4,0,('Phase-wise Effort'!$S$27*$B$3/($B$4*$C$2)))</f>
        <v>0</v>
      </c>
      <c r="J29" s="77">
        <f>IF(J$8&gt;$B$4,0,('Phase-wise Effort'!$S$27*$B$3/($B$4*$C$2)))</f>
        <v>0</v>
      </c>
      <c r="K29" s="77">
        <f>IF(K$8&gt;$B$4,0,('Phase-wise Effort'!$S$27*$B$3/($B$4*$C$2)))</f>
        <v>0</v>
      </c>
      <c r="L29" s="77">
        <f>IF(L$8&gt;$B$4,0,('Phase-wise Effort'!$S$27*$B$3/($B$4*$C$2)))</f>
        <v>0</v>
      </c>
      <c r="M29" s="77">
        <f>IF(M$8&gt;$B$4,0,('Phase-wise Effort'!$S$27*$B$3/($B$4*$C$2)))</f>
        <v>0</v>
      </c>
      <c r="N29" s="77">
        <f>IF(N$8&gt;$B$4,0,('Phase-wise Effort'!$S$27*$B$3/($B$4*$C$2)))</f>
        <v>0</v>
      </c>
      <c r="O29" s="77">
        <f>IF(O$8&gt;$B$4,0,('Phase-wise Effort'!$S$27*$B$3/($B$4*$C$2)))</f>
        <v>0</v>
      </c>
      <c r="P29" s="77">
        <f>IF(P$8&gt;$B$4,0,('Phase-wise Effort'!$S$27*$B$3/($B$4*$C$2)))</f>
        <v>0</v>
      </c>
      <c r="Q29" s="77">
        <f>IF(Q$8&gt;$B$4,0,('Phase-wise Effort'!$S$27*$B$3/($B$4*$C$2)))</f>
        <v>0</v>
      </c>
      <c r="R29" s="77">
        <f>IF(R$8&gt;$B$4,0,('Phase-wise Effort'!$S$27*$B$3/($B$4*$C$2)))</f>
        <v>0</v>
      </c>
      <c r="S29" s="77">
        <f>IF(S$8&gt;$B$4,0,('Phase-wise Effort'!$S$27*$B$3/($B$4*$C$2)))</f>
        <v>0</v>
      </c>
      <c r="T29" s="77">
        <f>IF(T$8&gt;$B$4,0,('Phase-wise Effort'!$S$27*$B$3/($B$4*$C$2)))</f>
        <v>0</v>
      </c>
      <c r="U29" s="77">
        <f>IF(U$8&gt;$B$4,0,('Phase-wise Effort'!$S$27*$B$3/($B$4*$C$2)))</f>
        <v>0</v>
      </c>
      <c r="V29" s="77">
        <f>IF(V$8&gt;$B$4,0,('Phase-wise Effort'!$S$27*$B$3/($B$4*$C$2)))</f>
        <v>0</v>
      </c>
      <c r="W29" s="77">
        <f>IF(W$8&gt;$B$4,0,('Phase-wise Effort'!$S$27*$B$3/($B$4*$C$2)))</f>
        <v>0</v>
      </c>
      <c r="X29" s="77">
        <f>IF(X$8&gt;$B$4,0,('Phase-wise Effort'!$S$27*$B$3/($B$4*$C$2)))</f>
        <v>0</v>
      </c>
      <c r="Y29" s="77">
        <f>IF(Y$8&gt;$B$4,0,('Phase-wise Effort'!$S$27*$B$3/($B$4*$C$2)))</f>
        <v>0</v>
      </c>
      <c r="Z29" s="77">
        <f>IF(Z$8&gt;$B$4,0,('Phase-wise Effort'!$S$27*$B$3/($B$4*$C$2)))</f>
        <v>0</v>
      </c>
      <c r="AA29" s="77">
        <f>IF(AA$8&gt;$B$4,0,('Phase-wise Effort'!$S$27*$B$3/($B$4*$C$2)))</f>
        <v>0</v>
      </c>
      <c r="AB29" s="77">
        <f>IF(AB$8&gt;$B$4,0,('Phase-wise Effort'!$S$27*$B$3/($B$4*$C$2)))</f>
        <v>0</v>
      </c>
      <c r="AC29" s="77">
        <f>IF(AC$8&gt;$B$4,0,('Phase-wise Effort'!$S$27*$B$3/($B$4*$C$2)))</f>
        <v>0</v>
      </c>
      <c r="AD29" s="77">
        <f>IF(AD$8&gt;$B$4,0,('Phase-wise Effort'!$S$27*$B$3/($B$4*$C$2)))</f>
        <v>0</v>
      </c>
      <c r="AE29" s="77">
        <f>IF(AE$8&gt;$B$4,0,('Phase-wise Effort'!$S$27*$B$3/($B$4*$C$2)))</f>
        <v>0</v>
      </c>
      <c r="AF29" s="77">
        <f>IF(AF$8&gt;$B$4,0,('Phase-wise Effort'!$S$27*$B$3/($B$4*$C$2)))</f>
        <v>0</v>
      </c>
      <c r="AG29" s="77">
        <f>IF(AG$8&gt;$B$4,0,('Phase-wise Effort'!$S$27*$B$3/($B$4*$C$2)))</f>
        <v>0</v>
      </c>
      <c r="AH29" s="77">
        <f>IF(AH$8&gt;$B$4,0,('Phase-wise Effort'!$S$27*$B$3/($B$4*$C$2)))</f>
        <v>0</v>
      </c>
      <c r="AI29" s="77">
        <f>IF(AI$8&gt;$B$4,0,('Phase-wise Effort'!$S$27*$B$3/($B$4*$C$2)))</f>
        <v>0</v>
      </c>
      <c r="AJ29" s="77">
        <f>IF(AJ$8&gt;$B$4,0,('Phase-wise Effort'!$S$27*$B$3/($B$4*$C$2)))</f>
        <v>0</v>
      </c>
      <c r="AK29" s="77">
        <f>IF(AK$8&gt;$B$4,0,('Phase-wise Effort'!$S$27*$B$3/($B$4*$C$2)))</f>
        <v>0</v>
      </c>
      <c r="AL29" s="77">
        <f>IF(AL$8&gt;$B$4,0,('Phase-wise Effort'!$S$27*$B$3/($B$4*$C$2)))</f>
        <v>0</v>
      </c>
      <c r="AM29" s="77">
        <f>IF(AM$8&gt;$B$4,0,('Phase-wise Effort'!$S$27*$B$3/($B$4*$C$2)))</f>
        <v>0</v>
      </c>
      <c r="AN29" s="502">
        <f t="shared" si="0"/>
        <v>0</v>
      </c>
    </row>
    <row r="30">
      <c r="A30" s="41"/>
      <c r="B30" s="559"/>
      <c r="C30" s="456" t="s">
        <v>288</v>
      </c>
      <c r="D30" s="77">
        <f>IF(D$8&gt;$B$4,0,('Phase-wise Effort'!$S$28*$B$3/($B$4*$C$2)))</f>
        <v>0</v>
      </c>
      <c r="E30" s="77">
        <f>IF(E$8&gt;$B$4,0,('Phase-wise Effort'!$S$28*$B$3/($B$4*$C$2)))</f>
        <v>0</v>
      </c>
      <c r="F30" s="77">
        <f>IF(F$8&gt;$B$4,0,('Phase-wise Effort'!$S$28*$B$3/($B$4*$C$2)))</f>
        <v>0</v>
      </c>
      <c r="G30" s="77">
        <f>IF(G$8&gt;$B$4,0,('Phase-wise Effort'!$S$28*$B$3/($B$4*$C$2)))</f>
        <v>0</v>
      </c>
      <c r="H30" s="77">
        <f>IF(H$8&gt;$B$4,0,('Phase-wise Effort'!$S$28*$B$3/($B$4*$C$2)))</f>
        <v>0</v>
      </c>
      <c r="I30" s="77">
        <f>IF(I$8&gt;$B$4,0,('Phase-wise Effort'!$S$28*$B$3/($B$4*$C$2)))</f>
        <v>0</v>
      </c>
      <c r="J30" s="77">
        <f>IF(J$8&gt;$B$4,0,('Phase-wise Effort'!$S$28*$B$3/($B$4*$C$2)))</f>
        <v>0</v>
      </c>
      <c r="K30" s="77">
        <f>IF(K$8&gt;$B$4,0,('Phase-wise Effort'!$S$28*$B$3/($B$4*$C$2)))</f>
        <v>0</v>
      </c>
      <c r="L30" s="77">
        <f>IF(L$8&gt;$B$4,0,('Phase-wise Effort'!$S$28*$B$3/($B$4*$C$2)))</f>
        <v>0</v>
      </c>
      <c r="M30" s="77">
        <f>IF(M$8&gt;$B$4,0,('Phase-wise Effort'!$S$28*$B$3/($B$4*$C$2)))</f>
        <v>0</v>
      </c>
      <c r="N30" s="77">
        <f>IF(N$8&gt;$B$4,0,('Phase-wise Effort'!$S$28*$B$3/($B$4*$C$2)))</f>
        <v>0</v>
      </c>
      <c r="O30" s="77">
        <f>IF(O$8&gt;$B$4,0,('Phase-wise Effort'!$S$28*$B$3/($B$4*$C$2)))</f>
        <v>0</v>
      </c>
      <c r="P30" s="77">
        <f>IF(P$8&gt;$B$4,0,('Phase-wise Effort'!$S$28*$B$3/($B$4*$C$2)))</f>
        <v>0</v>
      </c>
      <c r="Q30" s="77">
        <f>IF(Q$8&gt;$B$4,0,('Phase-wise Effort'!$S$28*$B$3/($B$4*$C$2)))</f>
        <v>0</v>
      </c>
      <c r="R30" s="77">
        <f>IF(R$8&gt;$B$4,0,('Phase-wise Effort'!$S$28*$B$3/($B$4*$C$2)))</f>
        <v>0</v>
      </c>
      <c r="S30" s="77">
        <f>IF(S$8&gt;$B$4,0,('Phase-wise Effort'!$S$28*$B$3/($B$4*$C$2)))</f>
        <v>0</v>
      </c>
      <c r="T30" s="77">
        <f>IF(T$8&gt;$B$4,0,('Phase-wise Effort'!$S$28*$B$3/($B$4*$C$2)))</f>
        <v>0</v>
      </c>
      <c r="U30" s="77">
        <f>IF(U$8&gt;$B$4,0,('Phase-wise Effort'!$S$28*$B$3/($B$4*$C$2)))</f>
        <v>0</v>
      </c>
      <c r="V30" s="77">
        <f>IF(V$8&gt;$B$4,0,('Phase-wise Effort'!$S$28*$B$3/($B$4*$C$2)))</f>
        <v>0</v>
      </c>
      <c r="W30" s="77">
        <f>IF(W$8&gt;$B$4,0,('Phase-wise Effort'!$S$28*$B$3/($B$4*$C$2)))</f>
        <v>0</v>
      </c>
      <c r="X30" s="77">
        <f>IF(X$8&gt;$B$4,0,('Phase-wise Effort'!$S$28*$B$3/($B$4*$C$2)))</f>
        <v>0</v>
      </c>
      <c r="Y30" s="77">
        <f>IF(Y$8&gt;$B$4,0,('Phase-wise Effort'!$S$28*$B$3/($B$4*$C$2)))</f>
        <v>0</v>
      </c>
      <c r="Z30" s="77">
        <f>IF(Z$8&gt;$B$4,0,('Phase-wise Effort'!$S$28*$B$3/($B$4*$C$2)))</f>
        <v>0</v>
      </c>
      <c r="AA30" s="77">
        <f>IF(AA$8&gt;$B$4,0,('Phase-wise Effort'!$S$28*$B$3/($B$4*$C$2)))</f>
        <v>0</v>
      </c>
      <c r="AB30" s="77">
        <f>IF(AB$8&gt;$B$4,0,('Phase-wise Effort'!$S$28*$B$3/($B$4*$C$2)))</f>
        <v>0</v>
      </c>
      <c r="AC30" s="77">
        <f>IF(AC$8&gt;$B$4,0,('Phase-wise Effort'!$S$28*$B$3/($B$4*$C$2)))</f>
        <v>0</v>
      </c>
      <c r="AD30" s="77">
        <f>IF(AD$8&gt;$B$4,0,('Phase-wise Effort'!$S$28*$B$3/($B$4*$C$2)))</f>
        <v>0</v>
      </c>
      <c r="AE30" s="77">
        <f>IF(AE$8&gt;$B$4,0,('Phase-wise Effort'!$S$28*$B$3/($B$4*$C$2)))</f>
        <v>0</v>
      </c>
      <c r="AF30" s="77">
        <f>IF(AF$8&gt;$B$4,0,('Phase-wise Effort'!$S$28*$B$3/($B$4*$C$2)))</f>
        <v>0</v>
      </c>
      <c r="AG30" s="77">
        <f>IF(AG$8&gt;$B$4,0,('Phase-wise Effort'!$S$28*$B$3/($B$4*$C$2)))</f>
        <v>0</v>
      </c>
      <c r="AH30" s="77">
        <f>IF(AH$8&gt;$B$4,0,('Phase-wise Effort'!$S$28*$B$3/($B$4*$C$2)))</f>
        <v>0</v>
      </c>
      <c r="AI30" s="77">
        <f>IF(AI$8&gt;$B$4,0,('Phase-wise Effort'!$S$28*$B$3/($B$4*$C$2)))</f>
        <v>0</v>
      </c>
      <c r="AJ30" s="77">
        <f>IF(AJ$8&gt;$B$4,0,('Phase-wise Effort'!$S$28*$B$3/($B$4*$C$2)))</f>
        <v>0</v>
      </c>
      <c r="AK30" s="77">
        <f>IF(AK$8&gt;$B$4,0,('Phase-wise Effort'!$S$28*$B$3/($B$4*$C$2)))</f>
        <v>0</v>
      </c>
      <c r="AL30" s="77">
        <f>IF(AL$8&gt;$B$4,0,('Phase-wise Effort'!$S$28*$B$3/($B$4*$C$2)))</f>
        <v>0</v>
      </c>
      <c r="AM30" s="77">
        <f>IF(AM$8&gt;$B$4,0,('Phase-wise Effort'!$S$28*$B$3/($B$4*$C$2)))</f>
        <v>0</v>
      </c>
      <c r="AN30" s="502">
        <f t="shared" si="0"/>
        <v>0</v>
      </c>
    </row>
    <row r="31">
      <c r="A31" s="41"/>
      <c r="B31" s="559"/>
      <c r="C31" s="456" t="s">
        <v>289</v>
      </c>
      <c r="D31" s="77">
        <f>IF(D$8&gt;$B$4,0,('Phase-wise Effort'!$S$29*$B$3/($B$4*$C$2)))</f>
        <v>0</v>
      </c>
      <c r="E31" s="77">
        <f>IF(E$8&gt;$B$4,0,('Phase-wise Effort'!$S$29*$B$3/($B$4*$C$2)))</f>
        <v>0</v>
      </c>
      <c r="F31" s="77">
        <f>IF(F$8&gt;$B$4,0,('Phase-wise Effort'!$S$29*$B$3/($B$4*$C$2)))</f>
        <v>0</v>
      </c>
      <c r="G31" s="77">
        <f>IF(G$8&gt;$B$4,0,('Phase-wise Effort'!$S$29*$B$3/($B$4*$C$2)))</f>
        <v>0</v>
      </c>
      <c r="H31" s="77">
        <f>IF(H$8&gt;$B$4,0,('Phase-wise Effort'!$S$29*$B$3/($B$4*$C$2)))</f>
        <v>0</v>
      </c>
      <c r="I31" s="77">
        <f>IF(I$8&gt;$B$4,0,('Phase-wise Effort'!$S$29*$B$3/($B$4*$C$2)))</f>
        <v>0</v>
      </c>
      <c r="J31" s="77">
        <f>IF(J$8&gt;$B$4,0,('Phase-wise Effort'!$S$29*$B$3/($B$4*$C$2)))</f>
        <v>0</v>
      </c>
      <c r="K31" s="77">
        <f>IF(K$8&gt;$B$4,0,('Phase-wise Effort'!$S$29*$B$3/($B$4*$C$2)))</f>
        <v>0</v>
      </c>
      <c r="L31" s="77">
        <f>IF(L$8&gt;$B$4,0,('Phase-wise Effort'!$S$29*$B$3/($B$4*$C$2)))</f>
        <v>0</v>
      </c>
      <c r="M31" s="77">
        <f>IF(M$8&gt;$B$4,0,('Phase-wise Effort'!$S$29*$B$3/($B$4*$C$2)))</f>
        <v>0</v>
      </c>
      <c r="N31" s="77">
        <f>IF(N$8&gt;$B$4,0,('Phase-wise Effort'!$S$29*$B$3/($B$4*$C$2)))</f>
        <v>0</v>
      </c>
      <c r="O31" s="77">
        <f>IF(O$8&gt;$B$4,0,('Phase-wise Effort'!$S$29*$B$3/($B$4*$C$2)))</f>
        <v>0</v>
      </c>
      <c r="P31" s="77">
        <f>IF(P$8&gt;$B$4,0,('Phase-wise Effort'!$S$29*$B$3/($B$4*$C$2)))</f>
        <v>0</v>
      </c>
      <c r="Q31" s="77">
        <f>IF(Q$8&gt;$B$4,0,('Phase-wise Effort'!$S$29*$B$3/($B$4*$C$2)))</f>
        <v>0</v>
      </c>
      <c r="R31" s="77">
        <f>IF(R$8&gt;$B$4,0,('Phase-wise Effort'!$S$29*$B$3/($B$4*$C$2)))</f>
        <v>0</v>
      </c>
      <c r="S31" s="77">
        <f>IF(S$8&gt;$B$4,0,('Phase-wise Effort'!$S$29*$B$3/($B$4*$C$2)))</f>
        <v>0</v>
      </c>
      <c r="T31" s="77">
        <f>IF(T$8&gt;$B$4,0,('Phase-wise Effort'!$S$29*$B$3/($B$4*$C$2)))</f>
        <v>0</v>
      </c>
      <c r="U31" s="77">
        <f>IF(U$8&gt;$B$4,0,('Phase-wise Effort'!$S$29*$B$3/($B$4*$C$2)))</f>
        <v>0</v>
      </c>
      <c r="V31" s="77">
        <f>IF(V$8&gt;$B$4,0,('Phase-wise Effort'!$S$29*$B$3/($B$4*$C$2)))</f>
        <v>0</v>
      </c>
      <c r="W31" s="77">
        <f>IF(W$8&gt;$B$4,0,('Phase-wise Effort'!$S$29*$B$3/($B$4*$C$2)))</f>
        <v>0</v>
      </c>
      <c r="X31" s="77">
        <f>IF(X$8&gt;$B$4,0,('Phase-wise Effort'!$S$29*$B$3/($B$4*$C$2)))</f>
        <v>0</v>
      </c>
      <c r="Y31" s="77">
        <f>IF(Y$8&gt;$B$4,0,('Phase-wise Effort'!$S$29*$B$3/($B$4*$C$2)))</f>
        <v>0</v>
      </c>
      <c r="Z31" s="77">
        <f>IF(Z$8&gt;$B$4,0,('Phase-wise Effort'!$S$29*$B$3/($B$4*$C$2)))</f>
        <v>0</v>
      </c>
      <c r="AA31" s="77">
        <f>IF(AA$8&gt;$B$4,0,('Phase-wise Effort'!$S$29*$B$3/($B$4*$C$2)))</f>
        <v>0</v>
      </c>
      <c r="AB31" s="77">
        <f>IF(AB$8&gt;$B$4,0,('Phase-wise Effort'!$S$29*$B$3/($B$4*$C$2)))</f>
        <v>0</v>
      </c>
      <c r="AC31" s="77">
        <f>IF(AC$8&gt;$B$4,0,('Phase-wise Effort'!$S$29*$B$3/($B$4*$C$2)))</f>
        <v>0</v>
      </c>
      <c r="AD31" s="77">
        <f>IF(AD$8&gt;$B$4,0,('Phase-wise Effort'!$S$29*$B$3/($B$4*$C$2)))</f>
        <v>0</v>
      </c>
      <c r="AE31" s="77">
        <f>IF(AE$8&gt;$B$4,0,('Phase-wise Effort'!$S$29*$B$3/($B$4*$C$2)))</f>
        <v>0</v>
      </c>
      <c r="AF31" s="77">
        <f>IF(AF$8&gt;$B$4,0,('Phase-wise Effort'!$S$29*$B$3/($B$4*$C$2)))</f>
        <v>0</v>
      </c>
      <c r="AG31" s="77">
        <f>IF(AG$8&gt;$B$4,0,('Phase-wise Effort'!$S$29*$B$3/($B$4*$C$2)))</f>
        <v>0</v>
      </c>
      <c r="AH31" s="77">
        <f>IF(AH$8&gt;$B$4,0,('Phase-wise Effort'!$S$29*$B$3/($B$4*$C$2)))</f>
        <v>0</v>
      </c>
      <c r="AI31" s="77">
        <f>IF(AI$8&gt;$B$4,0,('Phase-wise Effort'!$S$29*$B$3/($B$4*$C$2)))</f>
        <v>0</v>
      </c>
      <c r="AJ31" s="77">
        <f>IF(AJ$8&gt;$B$4,0,('Phase-wise Effort'!$S$29*$B$3/($B$4*$C$2)))</f>
        <v>0</v>
      </c>
      <c r="AK31" s="77">
        <f>IF(AK$8&gt;$B$4,0,('Phase-wise Effort'!$S$29*$B$3/($B$4*$C$2)))</f>
        <v>0</v>
      </c>
      <c r="AL31" s="77">
        <f>IF(AL$8&gt;$B$4,0,('Phase-wise Effort'!$S$29*$B$3/($B$4*$C$2)))</f>
        <v>0</v>
      </c>
      <c r="AM31" s="77">
        <f>IF(AM$8&gt;$B$4,0,('Phase-wise Effort'!$S$29*$B$3/($B$4*$C$2)))</f>
        <v>0</v>
      </c>
      <c r="AN31" s="502">
        <f t="shared" si="0"/>
        <v>0</v>
      </c>
    </row>
    <row r="32">
      <c r="A32" s="41"/>
      <c r="B32" s="559"/>
      <c r="C32" s="456" t="s">
        <v>290</v>
      </c>
      <c r="D32" s="77">
        <f>IF(D$8&gt;$B$4,0,('Phase-wise Effort'!$S$30*$B$3/($B$4*$C$2)))</f>
        <v>0</v>
      </c>
      <c r="E32" s="77">
        <f>IF(E$8&gt;$B$4,0,('Phase-wise Effort'!$S$30*$B$3/($B$4*$C$2)))</f>
        <v>0</v>
      </c>
      <c r="F32" s="77">
        <f>IF(F$8&gt;$B$4,0,('Phase-wise Effort'!$S$30*$B$3/($B$4*$C$2)))</f>
        <v>0</v>
      </c>
      <c r="G32" s="77">
        <f>IF(G$8&gt;$B$4,0,('Phase-wise Effort'!$S$30*$B$3/($B$4*$C$2)))</f>
        <v>0</v>
      </c>
      <c r="H32" s="77">
        <f>IF(H$8&gt;$B$4,0,('Phase-wise Effort'!$S$30*$B$3/($B$4*$C$2)))</f>
        <v>0</v>
      </c>
      <c r="I32" s="77">
        <f>IF(I$8&gt;$B$4,0,('Phase-wise Effort'!$S$30*$B$3/($B$4*$C$2)))</f>
        <v>0</v>
      </c>
      <c r="J32" s="77">
        <f>IF(J$8&gt;$B$4,0,('Phase-wise Effort'!$S$30*$B$3/($B$4*$C$2)))</f>
        <v>0</v>
      </c>
      <c r="K32" s="77">
        <f>IF(K$8&gt;$B$4,0,('Phase-wise Effort'!$S$30*$B$3/($B$4*$C$2)))</f>
        <v>0</v>
      </c>
      <c r="L32" s="77">
        <f>IF(L$8&gt;$B$4,0,('Phase-wise Effort'!$S$30*$B$3/($B$4*$C$2)))</f>
        <v>0</v>
      </c>
      <c r="M32" s="77">
        <f>IF(M$8&gt;$B$4,0,('Phase-wise Effort'!$S$30*$B$3/($B$4*$C$2)))</f>
        <v>0</v>
      </c>
      <c r="N32" s="77">
        <f>IF(N$8&gt;$B$4,0,('Phase-wise Effort'!$S$30*$B$3/($B$4*$C$2)))</f>
        <v>0</v>
      </c>
      <c r="O32" s="77">
        <f>IF(O$8&gt;$B$4,0,('Phase-wise Effort'!$S$30*$B$3/($B$4*$C$2)))</f>
        <v>0</v>
      </c>
      <c r="P32" s="77">
        <f>IF(P$8&gt;$B$4,0,('Phase-wise Effort'!$S$30*$B$3/($B$4*$C$2)))</f>
        <v>0</v>
      </c>
      <c r="Q32" s="77">
        <f>IF(Q$8&gt;$B$4,0,('Phase-wise Effort'!$S$30*$B$3/($B$4*$C$2)))</f>
        <v>0</v>
      </c>
      <c r="R32" s="77">
        <f>IF(R$8&gt;$B$4,0,('Phase-wise Effort'!$S$30*$B$3/($B$4*$C$2)))</f>
        <v>0</v>
      </c>
      <c r="S32" s="77">
        <f>IF(S$8&gt;$B$4,0,('Phase-wise Effort'!$S$30*$B$3/($B$4*$C$2)))</f>
        <v>0</v>
      </c>
      <c r="T32" s="77">
        <f>IF(T$8&gt;$B$4,0,('Phase-wise Effort'!$S$30*$B$3/($B$4*$C$2)))</f>
        <v>0</v>
      </c>
      <c r="U32" s="77">
        <f>IF(U$8&gt;$B$4,0,('Phase-wise Effort'!$S$30*$B$3/($B$4*$C$2)))</f>
        <v>0</v>
      </c>
      <c r="V32" s="77">
        <f>IF(V$8&gt;$B$4,0,('Phase-wise Effort'!$S$30*$B$3/($B$4*$C$2)))</f>
        <v>0</v>
      </c>
      <c r="W32" s="77">
        <f>IF(W$8&gt;$B$4,0,('Phase-wise Effort'!$S$30*$B$3/($B$4*$C$2)))</f>
        <v>0</v>
      </c>
      <c r="X32" s="77">
        <f>IF(X$8&gt;$B$4,0,('Phase-wise Effort'!$S$30*$B$3/($B$4*$C$2)))</f>
        <v>0</v>
      </c>
      <c r="Y32" s="77">
        <f>IF(Y$8&gt;$B$4,0,('Phase-wise Effort'!$S$30*$B$3/($B$4*$C$2)))</f>
        <v>0</v>
      </c>
      <c r="Z32" s="77">
        <f>IF(Z$8&gt;$B$4,0,('Phase-wise Effort'!$S$30*$B$3/($B$4*$C$2)))</f>
        <v>0</v>
      </c>
      <c r="AA32" s="77">
        <f>IF(AA$8&gt;$B$4,0,('Phase-wise Effort'!$S$30*$B$3/($B$4*$C$2)))</f>
        <v>0</v>
      </c>
      <c r="AB32" s="77">
        <f>IF(AB$8&gt;$B$4,0,('Phase-wise Effort'!$S$30*$B$3/($B$4*$C$2)))</f>
        <v>0</v>
      </c>
      <c r="AC32" s="77">
        <f>IF(AC$8&gt;$B$4,0,('Phase-wise Effort'!$S$30*$B$3/($B$4*$C$2)))</f>
        <v>0</v>
      </c>
      <c r="AD32" s="77">
        <f>IF(AD$8&gt;$B$4,0,('Phase-wise Effort'!$S$30*$B$3/($B$4*$C$2)))</f>
        <v>0</v>
      </c>
      <c r="AE32" s="77">
        <f>IF(AE$8&gt;$B$4,0,('Phase-wise Effort'!$S$30*$B$3/($B$4*$C$2)))</f>
        <v>0</v>
      </c>
      <c r="AF32" s="77">
        <f>IF(AF$8&gt;$B$4,0,('Phase-wise Effort'!$S$30*$B$3/($B$4*$C$2)))</f>
        <v>0</v>
      </c>
      <c r="AG32" s="77">
        <f>IF(AG$8&gt;$B$4,0,('Phase-wise Effort'!$S$30*$B$3/($B$4*$C$2)))</f>
        <v>0</v>
      </c>
      <c r="AH32" s="77">
        <f>IF(AH$8&gt;$B$4,0,('Phase-wise Effort'!$S$30*$B$3/($B$4*$C$2)))</f>
        <v>0</v>
      </c>
      <c r="AI32" s="77">
        <f>IF(AI$8&gt;$B$4,0,('Phase-wise Effort'!$S$30*$B$3/($B$4*$C$2)))</f>
        <v>0</v>
      </c>
      <c r="AJ32" s="77">
        <f>IF(AJ$8&gt;$B$4,0,('Phase-wise Effort'!$S$30*$B$3/($B$4*$C$2)))</f>
        <v>0</v>
      </c>
      <c r="AK32" s="77">
        <f>IF(AK$8&gt;$B$4,0,('Phase-wise Effort'!$S$30*$B$3/($B$4*$C$2)))</f>
        <v>0</v>
      </c>
      <c r="AL32" s="77">
        <f>IF(AL$8&gt;$B$4,0,('Phase-wise Effort'!$S$30*$B$3/($B$4*$C$2)))</f>
        <v>0</v>
      </c>
      <c r="AM32" s="77">
        <f>IF(AM$8&gt;$B$4,0,('Phase-wise Effort'!$S$30*$B$3/($B$4*$C$2)))</f>
        <v>0</v>
      </c>
      <c r="AN32" s="502">
        <f t="shared" si="0"/>
        <v>0</v>
      </c>
    </row>
    <row r="33">
      <c r="A33" s="41"/>
      <c r="B33" s="559"/>
      <c r="C33" s="456" t="s">
        <v>291</v>
      </c>
      <c r="D33" s="77">
        <f>IF(D$8&gt;$B$4,0,('Phase-wise Effort'!$T$25*$B$3/($B$4*$C$2)))</f>
        <v>0</v>
      </c>
      <c r="E33" s="77">
        <f>IF(E$8&gt;$B$4,0,('Phase-wise Effort'!$T$25*$B$3/($B$4*$C$2)))</f>
        <v>0</v>
      </c>
      <c r="F33" s="77">
        <f>IF(F$8&gt;$B$4,0,('Phase-wise Effort'!$T$25*$B$3/($B$4*$C$2)))</f>
        <v>0</v>
      </c>
      <c r="G33" s="77">
        <f>IF(G$8&gt;$B$4,0,('Phase-wise Effort'!$T$25*$B$3/($B$4*$C$2)))</f>
        <v>0</v>
      </c>
      <c r="H33" s="77">
        <f>IF(H$8&gt;$B$4,0,('Phase-wise Effort'!$T$25*$B$3/($B$4*$C$2)))</f>
        <v>0</v>
      </c>
      <c r="I33" s="77">
        <f>IF(I$8&gt;$B$4,0,('Phase-wise Effort'!$T$25*$B$3/($B$4*$C$2)))</f>
        <v>0</v>
      </c>
      <c r="J33" s="77">
        <f>IF(J$8&gt;$B$4,0,('Phase-wise Effort'!$T$25*$B$3/($B$4*$C$2)))</f>
        <v>0</v>
      </c>
      <c r="K33" s="77">
        <f>IF(K$8&gt;$B$4,0,('Phase-wise Effort'!$T$25*$B$3/($B$4*$C$2)))</f>
        <v>0</v>
      </c>
      <c r="L33" s="77">
        <f>IF(L$8&gt;$B$4,0,('Phase-wise Effort'!$T$25*$B$3/($B$4*$C$2)))</f>
        <v>0</v>
      </c>
      <c r="M33" s="77">
        <f>IF(M$8&gt;$B$4,0,('Phase-wise Effort'!$T$25*$B$3/($B$4*$C$2)))</f>
        <v>0</v>
      </c>
      <c r="N33" s="77">
        <f>IF(N$8&gt;$B$4,0,('Phase-wise Effort'!$T$25*$B$3/($B$4*$C$2)))</f>
        <v>0</v>
      </c>
      <c r="O33" s="77">
        <f>IF(O$8&gt;$B$4,0,('Phase-wise Effort'!$T$25*$B$3/($B$4*$C$2)))</f>
        <v>0</v>
      </c>
      <c r="P33" s="77">
        <f>IF(P$8&gt;$B$4,0,('Phase-wise Effort'!$T$25*$B$3/($B$4*$C$2)))</f>
        <v>0</v>
      </c>
      <c r="Q33" s="77">
        <f>IF(Q$8&gt;$B$4,0,('Phase-wise Effort'!$T$25*$B$3/($B$4*$C$2)))</f>
        <v>0</v>
      </c>
      <c r="R33" s="77">
        <f>IF(R$8&gt;$B$4,0,('Phase-wise Effort'!$T$25*$B$3/($B$4*$C$2)))</f>
        <v>0</v>
      </c>
      <c r="S33" s="77">
        <f>IF(S$8&gt;$B$4,0,('Phase-wise Effort'!$T$25*$B$3/($B$4*$C$2)))</f>
        <v>0</v>
      </c>
      <c r="T33" s="77">
        <f>IF(T$8&gt;$B$4,0,('Phase-wise Effort'!$T$25*$B$3/($B$4*$C$2)))</f>
        <v>0</v>
      </c>
      <c r="U33" s="77">
        <f>IF(U$8&gt;$B$4,0,('Phase-wise Effort'!$T$25*$B$3/($B$4*$C$2)))</f>
        <v>0</v>
      </c>
      <c r="V33" s="77">
        <f>IF(V$8&gt;$B$4,0,('Phase-wise Effort'!$T$25*$B$3/($B$4*$C$2)))</f>
        <v>0</v>
      </c>
      <c r="W33" s="77">
        <f>IF(W$8&gt;$B$4,0,('Phase-wise Effort'!$T$25*$B$3/($B$4*$C$2)))</f>
        <v>0</v>
      </c>
      <c r="X33" s="77">
        <f>IF(X$8&gt;$B$4,0,('Phase-wise Effort'!$T$25*$B$3/($B$4*$C$2)))</f>
        <v>0</v>
      </c>
      <c r="Y33" s="77">
        <f>IF(Y$8&gt;$B$4,0,('Phase-wise Effort'!$T$25*$B$3/($B$4*$C$2)))</f>
        <v>0</v>
      </c>
      <c r="Z33" s="77">
        <f>IF(Z$8&gt;$B$4,0,('Phase-wise Effort'!$T$25*$B$3/($B$4*$C$2)))</f>
        <v>0</v>
      </c>
      <c r="AA33" s="77">
        <f>IF(AA$8&gt;$B$4,0,('Phase-wise Effort'!$T$25*$B$3/($B$4*$C$2)))</f>
        <v>0</v>
      </c>
      <c r="AB33" s="77">
        <f>IF(AB$8&gt;$B$4,0,('Phase-wise Effort'!$T$25*$B$3/($B$4*$C$2)))</f>
        <v>0</v>
      </c>
      <c r="AC33" s="77">
        <f>IF(AC$8&gt;$B$4,0,('Phase-wise Effort'!$T$25*$B$3/($B$4*$C$2)))</f>
        <v>0</v>
      </c>
      <c r="AD33" s="77">
        <f>IF(AD$8&gt;$B$4,0,('Phase-wise Effort'!$T$25*$B$3/($B$4*$C$2)))</f>
        <v>0</v>
      </c>
      <c r="AE33" s="77">
        <f>IF(AE$8&gt;$B$4,0,('Phase-wise Effort'!$T$25*$B$3/($B$4*$C$2)))</f>
        <v>0</v>
      </c>
      <c r="AF33" s="77">
        <f>IF(AF$8&gt;$B$4,0,('Phase-wise Effort'!$T$25*$B$3/($B$4*$C$2)))</f>
        <v>0</v>
      </c>
      <c r="AG33" s="77">
        <f>IF(AG$8&gt;$B$4,0,('Phase-wise Effort'!$T$25*$B$3/($B$4*$C$2)))</f>
        <v>0</v>
      </c>
      <c r="AH33" s="77">
        <f>IF(AH$8&gt;$B$4,0,('Phase-wise Effort'!$T$25*$B$3/($B$4*$C$2)))</f>
        <v>0</v>
      </c>
      <c r="AI33" s="77">
        <f>IF(AI$8&gt;$B$4,0,('Phase-wise Effort'!$T$25*$B$3/($B$4*$C$2)))</f>
        <v>0</v>
      </c>
      <c r="AJ33" s="77">
        <f>IF(AJ$8&gt;$B$4,0,('Phase-wise Effort'!$T$25*$B$3/($B$4*$C$2)))</f>
        <v>0</v>
      </c>
      <c r="AK33" s="77">
        <f>IF(AK$8&gt;$B$4,0,('Phase-wise Effort'!$T$25*$B$3/($B$4*$C$2)))</f>
        <v>0</v>
      </c>
      <c r="AL33" s="77">
        <f>IF(AL$8&gt;$B$4,0,('Phase-wise Effort'!$T$25*$B$3/($B$4*$C$2)))</f>
        <v>0</v>
      </c>
      <c r="AM33" s="77">
        <f>IF(AM$8&gt;$B$4,0,('Phase-wise Effort'!$T$25*$B$3/($B$4*$C$2)))</f>
        <v>0</v>
      </c>
      <c r="AN33" s="502">
        <f t="shared" si="0"/>
        <v>0</v>
      </c>
    </row>
    <row r="34">
      <c r="A34" s="41"/>
      <c r="B34" s="559"/>
      <c r="C34" s="456" t="s">
        <v>292</v>
      </c>
      <c r="D34" s="77">
        <f>IF(D$8&gt;$B$4,0,('Phase-wise Effort'!$U$25*$B$3/($B$4*$C$2)))</f>
        <v>0</v>
      </c>
      <c r="E34" s="77">
        <f>IF(E$8&gt;$B$4,0,('Phase-wise Effort'!$U$25*$B$3/($B$4*$C$2)))</f>
        <v>0</v>
      </c>
      <c r="F34" s="77">
        <f>IF(F$8&gt;$B$4,0,('Phase-wise Effort'!$U$25*$B$3/($B$4*$C$2)))</f>
        <v>0</v>
      </c>
      <c r="G34" s="77">
        <f>IF(G$8&gt;$B$4,0,('Phase-wise Effort'!$U$25*$B$3/($B$4*$C$2)))</f>
        <v>0</v>
      </c>
      <c r="H34" s="77">
        <f>IF(H$8&gt;$B$4,0,('Phase-wise Effort'!$U$25*$B$3/($B$4*$C$2)))</f>
        <v>0</v>
      </c>
      <c r="I34" s="77">
        <f>IF(I$8&gt;$B$4,0,('Phase-wise Effort'!$U$25*$B$3/($B$4*$C$2)))</f>
        <v>0</v>
      </c>
      <c r="J34" s="77">
        <f>IF(J$8&gt;$B$4,0,('Phase-wise Effort'!$U$25*$B$3/($B$4*$C$2)))</f>
        <v>0</v>
      </c>
      <c r="K34" s="77">
        <f>IF(K$8&gt;$B$4,0,('Phase-wise Effort'!$U$25*$B$3/($B$4*$C$2)))</f>
        <v>0</v>
      </c>
      <c r="L34" s="77">
        <f>IF(L$8&gt;$B$4,0,('Phase-wise Effort'!$U$25*$B$3/($B$4*$C$2)))</f>
        <v>0</v>
      </c>
      <c r="M34" s="77">
        <f>IF(M$8&gt;$B$4,0,('Phase-wise Effort'!$U$25*$B$3/($B$4*$C$2)))</f>
        <v>0</v>
      </c>
      <c r="N34" s="77">
        <f>IF(N$8&gt;$B$4,0,('Phase-wise Effort'!$U$25*$B$3/($B$4*$C$2)))</f>
        <v>0</v>
      </c>
      <c r="O34" s="77">
        <f>IF(O$8&gt;$B$4,0,('Phase-wise Effort'!$U$25*$B$3/($B$4*$C$2)))</f>
        <v>0</v>
      </c>
      <c r="P34" s="77">
        <f>IF(P$8&gt;$B$4,0,('Phase-wise Effort'!$U$25*$B$3/($B$4*$C$2)))</f>
        <v>0</v>
      </c>
      <c r="Q34" s="77">
        <f>IF(Q$8&gt;$B$4,0,('Phase-wise Effort'!$U$25*$B$3/($B$4*$C$2)))</f>
        <v>0</v>
      </c>
      <c r="R34" s="77">
        <f>IF(R$8&gt;$B$4,0,('Phase-wise Effort'!$U$25*$B$3/($B$4*$C$2)))</f>
        <v>0</v>
      </c>
      <c r="S34" s="77">
        <f>IF(S$8&gt;$B$4,0,('Phase-wise Effort'!$U$25*$B$3/($B$4*$C$2)))</f>
        <v>0</v>
      </c>
      <c r="T34" s="77">
        <f>IF(T$8&gt;$B$4,0,('Phase-wise Effort'!$U$25*$B$3/($B$4*$C$2)))</f>
        <v>0</v>
      </c>
      <c r="U34" s="77">
        <f>IF(U$8&gt;$B$4,0,('Phase-wise Effort'!$U$25*$B$3/($B$4*$C$2)))</f>
        <v>0</v>
      </c>
      <c r="V34" s="77">
        <f>IF(V$8&gt;$B$4,0,('Phase-wise Effort'!$U$25*$B$3/($B$4*$C$2)))</f>
        <v>0</v>
      </c>
      <c r="W34" s="77">
        <f>IF(W$8&gt;$B$4,0,('Phase-wise Effort'!$U$25*$B$3/($B$4*$C$2)))</f>
        <v>0</v>
      </c>
      <c r="X34" s="77">
        <f>IF(X$8&gt;$B$4,0,('Phase-wise Effort'!$U$25*$B$3/($B$4*$C$2)))</f>
        <v>0</v>
      </c>
      <c r="Y34" s="77">
        <f>IF(Y$8&gt;$B$4,0,('Phase-wise Effort'!$U$25*$B$3/($B$4*$C$2)))</f>
        <v>0</v>
      </c>
      <c r="Z34" s="77">
        <f>IF(Z$8&gt;$B$4,0,('Phase-wise Effort'!$U$25*$B$3/($B$4*$C$2)))</f>
        <v>0</v>
      </c>
      <c r="AA34" s="77">
        <f>IF(AA$8&gt;$B$4,0,('Phase-wise Effort'!$U$25*$B$3/($B$4*$C$2)))</f>
        <v>0</v>
      </c>
      <c r="AB34" s="77">
        <f>IF(AB$8&gt;$B$4,0,('Phase-wise Effort'!$U$25*$B$3/($B$4*$C$2)))</f>
        <v>0</v>
      </c>
      <c r="AC34" s="77">
        <f>IF(AC$8&gt;$B$4,0,('Phase-wise Effort'!$U$25*$B$3/($B$4*$C$2)))</f>
        <v>0</v>
      </c>
      <c r="AD34" s="77">
        <f>IF(AD$8&gt;$B$4,0,('Phase-wise Effort'!$U$25*$B$3/($B$4*$C$2)))</f>
        <v>0</v>
      </c>
      <c r="AE34" s="77">
        <f>IF(AE$8&gt;$B$4,0,('Phase-wise Effort'!$U$25*$B$3/($B$4*$C$2)))</f>
        <v>0</v>
      </c>
      <c r="AF34" s="77">
        <f>IF(AF$8&gt;$B$4,0,('Phase-wise Effort'!$U$25*$B$3/($B$4*$C$2)))</f>
        <v>0</v>
      </c>
      <c r="AG34" s="77">
        <f>IF(AG$8&gt;$B$4,0,('Phase-wise Effort'!$U$25*$B$3/($B$4*$C$2)))</f>
        <v>0</v>
      </c>
      <c r="AH34" s="77">
        <f>IF(AH$8&gt;$B$4,0,('Phase-wise Effort'!$U$25*$B$3/($B$4*$C$2)))</f>
        <v>0</v>
      </c>
      <c r="AI34" s="77">
        <f>IF(AI$8&gt;$B$4,0,('Phase-wise Effort'!$U$25*$B$3/($B$4*$C$2)))</f>
        <v>0</v>
      </c>
      <c r="AJ34" s="77">
        <f>IF(AJ$8&gt;$B$4,0,('Phase-wise Effort'!$U$25*$B$3/($B$4*$C$2)))</f>
        <v>0</v>
      </c>
      <c r="AK34" s="77">
        <f>IF(AK$8&gt;$B$4,0,('Phase-wise Effort'!$U$25*$B$3/($B$4*$C$2)))</f>
        <v>0</v>
      </c>
      <c r="AL34" s="77">
        <f>IF(AL$8&gt;$B$4,0,('Phase-wise Effort'!$U$25*$B$3/($B$4*$C$2)))</f>
        <v>0</v>
      </c>
      <c r="AM34" s="77">
        <f>IF(AM$8&gt;$B$4,0,('Phase-wise Effort'!$U$25*$B$3/($B$4*$C$2)))</f>
        <v>0</v>
      </c>
      <c r="AN34" s="502">
        <f t="shared" si="0"/>
        <v>0</v>
      </c>
    </row>
    <row r="35">
      <c r="A35" s="41"/>
      <c r="B35" s="559"/>
      <c r="C35" s="456" t="s">
        <v>293</v>
      </c>
      <c r="D35" s="77">
        <f>IF(D$8&gt;$B$4,0,('Phase-wise Effort'!$V$25*$B$3/($B$4*$C$2)))</f>
        <v>0</v>
      </c>
      <c r="E35" s="77">
        <f>IF(E$8&gt;$B$4,0,('Phase-wise Effort'!$V$25*$B$3/($B$4*$C$2)))</f>
        <v>0</v>
      </c>
      <c r="F35" s="77">
        <f>IF(F$8&gt;$B$4,0,('Phase-wise Effort'!$V$25*$B$3/($B$4*$C$2)))</f>
        <v>0</v>
      </c>
      <c r="G35" s="77">
        <f>IF(G$8&gt;$B$4,0,('Phase-wise Effort'!$V$25*$B$3/($B$4*$C$2)))</f>
        <v>0</v>
      </c>
      <c r="H35" s="77">
        <f>IF(H$8&gt;$B$4,0,('Phase-wise Effort'!$V$25*$B$3/($B$4*$C$2)))</f>
        <v>0</v>
      </c>
      <c r="I35" s="77">
        <f>IF(I$8&gt;$B$4,0,('Phase-wise Effort'!$V$25*$B$3/($B$4*$C$2)))</f>
        <v>0</v>
      </c>
      <c r="J35" s="77">
        <f>IF(J$8&gt;$B$4,0,('Phase-wise Effort'!$V$25*$B$3/($B$4*$C$2)))</f>
        <v>0</v>
      </c>
      <c r="K35" s="77">
        <f>IF(K$8&gt;$B$4,0,('Phase-wise Effort'!$V$25*$B$3/($B$4*$C$2)))</f>
        <v>0</v>
      </c>
      <c r="L35" s="77">
        <f>IF(L$8&gt;$B$4,0,('Phase-wise Effort'!$V$25*$B$3/($B$4*$C$2)))</f>
        <v>0</v>
      </c>
      <c r="M35" s="77">
        <f>IF(M$8&gt;$B$4,0,('Phase-wise Effort'!$V$25*$B$3/($B$4*$C$2)))</f>
        <v>0</v>
      </c>
      <c r="N35" s="77">
        <f>IF(N$8&gt;$B$4,0,('Phase-wise Effort'!$V$25*$B$3/($B$4*$C$2)))</f>
        <v>0</v>
      </c>
      <c r="O35" s="77">
        <f>IF(O$8&gt;$B$4,0,('Phase-wise Effort'!$V$25*$B$3/($B$4*$C$2)))</f>
        <v>0</v>
      </c>
      <c r="P35" s="77">
        <f>IF(P$8&gt;$B$4,0,('Phase-wise Effort'!$V$25*$B$3/($B$4*$C$2)))</f>
        <v>0</v>
      </c>
      <c r="Q35" s="77">
        <f>IF(Q$8&gt;$B$4,0,('Phase-wise Effort'!$V$25*$B$3/($B$4*$C$2)))</f>
        <v>0</v>
      </c>
      <c r="R35" s="77">
        <f>IF(R$8&gt;$B$4,0,('Phase-wise Effort'!$V$25*$B$3/($B$4*$C$2)))</f>
        <v>0</v>
      </c>
      <c r="S35" s="77">
        <f>IF(S$8&gt;$B$4,0,('Phase-wise Effort'!$V$25*$B$3/($B$4*$C$2)))</f>
        <v>0</v>
      </c>
      <c r="T35" s="77">
        <f>IF(T$8&gt;$B$4,0,('Phase-wise Effort'!$V$25*$B$3/($B$4*$C$2)))</f>
        <v>0</v>
      </c>
      <c r="U35" s="77">
        <f>IF(U$8&gt;$B$4,0,('Phase-wise Effort'!$V$25*$B$3/($B$4*$C$2)))</f>
        <v>0</v>
      </c>
      <c r="V35" s="77">
        <f>IF(V$8&gt;$B$4,0,('Phase-wise Effort'!$V$25*$B$3/($B$4*$C$2)))</f>
        <v>0</v>
      </c>
      <c r="W35" s="77">
        <f>IF(W$8&gt;$B$4,0,('Phase-wise Effort'!$V$25*$B$3/($B$4*$C$2)))</f>
        <v>0</v>
      </c>
      <c r="X35" s="77">
        <f>IF(X$8&gt;$B$4,0,('Phase-wise Effort'!$V$25*$B$3/($B$4*$C$2)))</f>
        <v>0</v>
      </c>
      <c r="Y35" s="77">
        <f>IF(Y$8&gt;$B$4,0,('Phase-wise Effort'!$V$25*$B$3/($B$4*$C$2)))</f>
        <v>0</v>
      </c>
      <c r="Z35" s="77">
        <f>IF(Z$8&gt;$B$4,0,('Phase-wise Effort'!$V$25*$B$3/($B$4*$C$2)))</f>
        <v>0</v>
      </c>
      <c r="AA35" s="77">
        <f>IF(AA$8&gt;$B$4,0,('Phase-wise Effort'!$V$25*$B$3/($B$4*$C$2)))</f>
        <v>0</v>
      </c>
      <c r="AB35" s="77">
        <f>IF(AB$8&gt;$B$4,0,('Phase-wise Effort'!$V$25*$B$3/($B$4*$C$2)))</f>
        <v>0</v>
      </c>
      <c r="AC35" s="77">
        <f>IF(AC$8&gt;$B$4,0,('Phase-wise Effort'!$V$25*$B$3/($B$4*$C$2)))</f>
        <v>0</v>
      </c>
      <c r="AD35" s="77">
        <f>IF(AD$8&gt;$B$4,0,('Phase-wise Effort'!$V$25*$B$3/($B$4*$C$2)))</f>
        <v>0</v>
      </c>
      <c r="AE35" s="77">
        <f>IF(AE$8&gt;$B$4,0,('Phase-wise Effort'!$V$25*$B$3/($B$4*$C$2)))</f>
        <v>0</v>
      </c>
      <c r="AF35" s="77">
        <f>IF(AF$8&gt;$B$4,0,('Phase-wise Effort'!$V$25*$B$3/($B$4*$C$2)))</f>
        <v>0</v>
      </c>
      <c r="AG35" s="77">
        <f>IF(AG$8&gt;$B$4,0,('Phase-wise Effort'!$V$25*$B$3/($B$4*$C$2)))</f>
        <v>0</v>
      </c>
      <c r="AH35" s="77">
        <f>IF(AH$8&gt;$B$4,0,('Phase-wise Effort'!$V$25*$B$3/($B$4*$C$2)))</f>
        <v>0</v>
      </c>
      <c r="AI35" s="77">
        <f>IF(AI$8&gt;$B$4,0,('Phase-wise Effort'!$V$25*$B$3/($B$4*$C$2)))</f>
        <v>0</v>
      </c>
      <c r="AJ35" s="77">
        <f>IF(AJ$8&gt;$B$4,0,('Phase-wise Effort'!$V$25*$B$3/($B$4*$C$2)))</f>
        <v>0</v>
      </c>
      <c r="AK35" s="77">
        <f>IF(AK$8&gt;$B$4,0,('Phase-wise Effort'!$V$25*$B$3/($B$4*$C$2)))</f>
        <v>0</v>
      </c>
      <c r="AL35" s="77">
        <f>IF(AL$8&gt;$B$4,0,('Phase-wise Effort'!$V$25*$B$3/($B$4*$C$2)))</f>
        <v>0</v>
      </c>
      <c r="AM35" s="77">
        <f>IF(AM$8&gt;$B$4,0,('Phase-wise Effort'!$V$25*$B$3/($B$4*$C$2)))</f>
        <v>0</v>
      </c>
      <c r="AN35" s="502">
        <f t="shared" si="0"/>
        <v>0</v>
      </c>
    </row>
    <row r="36">
      <c r="A36" s="41"/>
      <c r="B36" s="560"/>
      <c r="C36" s="462" t="s">
        <v>294</v>
      </c>
      <c r="D36" s="505">
        <f>IF(D$8&gt;$B$4,0,('Phase-wise Effort'!$W$25*$B$3/($B$4*$C$2)))</f>
        <v>0</v>
      </c>
      <c r="E36" s="505">
        <f>IF(E$8&gt;$B$4,0,('Phase-wise Effort'!$W$25*$B$3/($B$4*$C$2)))</f>
        <v>0</v>
      </c>
      <c r="F36" s="505">
        <f>IF(F$8&gt;$B$4,0,('Phase-wise Effort'!$W$25*$B$3/($B$4*$C$2)))</f>
        <v>0</v>
      </c>
      <c r="G36" s="505">
        <f>IF(G$8&gt;$B$4,0,('Phase-wise Effort'!$W$25*$B$3/($B$4*$C$2)))</f>
        <v>0</v>
      </c>
      <c r="H36" s="505">
        <f>IF(H$8&gt;$B$4,0,('Phase-wise Effort'!$W$25*$B$3/($B$4*$C$2)))</f>
        <v>0</v>
      </c>
      <c r="I36" s="505">
        <f>IF(I$8&gt;$B$4,0,('Phase-wise Effort'!$W$25*$B$3/($B$4*$C$2)))</f>
        <v>0</v>
      </c>
      <c r="J36" s="505">
        <f>IF(J$8&gt;$B$4,0,('Phase-wise Effort'!$W$25*$B$3/($B$4*$C$2)))</f>
        <v>0</v>
      </c>
      <c r="K36" s="505">
        <f>IF(K$8&gt;$B$4,0,('Phase-wise Effort'!$W$25*$B$3/($B$4*$C$2)))</f>
        <v>0</v>
      </c>
      <c r="L36" s="505">
        <f>IF(L$8&gt;$B$4,0,('Phase-wise Effort'!$W$25*$B$3/($B$4*$C$2)))</f>
        <v>0</v>
      </c>
      <c r="M36" s="505">
        <f>IF(M$8&gt;$B$4,0,('Phase-wise Effort'!$W$25*$B$3/($B$4*$C$2)))</f>
        <v>0</v>
      </c>
      <c r="N36" s="505">
        <f>IF(N$8&gt;$B$4,0,('Phase-wise Effort'!$W$25*$B$3/($B$4*$C$2)))</f>
        <v>0</v>
      </c>
      <c r="O36" s="505">
        <f>IF(O$8&gt;$B$4,0,('Phase-wise Effort'!$W$25*$B$3/($B$4*$C$2)))</f>
        <v>0</v>
      </c>
      <c r="P36" s="505">
        <f>IF(P$8&gt;$B$4,0,('Phase-wise Effort'!$W$25*$B$3/($B$4*$C$2)))</f>
        <v>0</v>
      </c>
      <c r="Q36" s="505">
        <f>IF(Q$8&gt;$B$4,0,('Phase-wise Effort'!$W$25*$B$3/($B$4*$C$2)))</f>
        <v>0</v>
      </c>
      <c r="R36" s="505">
        <f>IF(R$8&gt;$B$4,0,('Phase-wise Effort'!$W$25*$B$3/($B$4*$C$2)))</f>
        <v>0</v>
      </c>
      <c r="S36" s="505">
        <f>IF(S$8&gt;$B$4,0,('Phase-wise Effort'!$W$25*$B$3/($B$4*$C$2)))</f>
        <v>0</v>
      </c>
      <c r="T36" s="505">
        <f>IF(T$8&gt;$B$4,0,('Phase-wise Effort'!$W$25*$B$3/($B$4*$C$2)))</f>
        <v>0</v>
      </c>
      <c r="U36" s="505">
        <f>IF(U$8&gt;$B$4,0,('Phase-wise Effort'!$W$25*$B$3/($B$4*$C$2)))</f>
        <v>0</v>
      </c>
      <c r="V36" s="505">
        <f>IF(V$8&gt;$B$4,0,('Phase-wise Effort'!$W$25*$B$3/($B$4*$C$2)))</f>
        <v>0</v>
      </c>
      <c r="W36" s="505">
        <f>IF(W$8&gt;$B$4,0,('Phase-wise Effort'!$W$25*$B$3/($B$4*$C$2)))</f>
        <v>0</v>
      </c>
      <c r="X36" s="505">
        <f>IF(X$8&gt;$B$4,0,('Phase-wise Effort'!$W$25*$B$3/($B$4*$C$2)))</f>
        <v>0</v>
      </c>
      <c r="Y36" s="505">
        <f>IF(Y$8&gt;$B$4,0,('Phase-wise Effort'!$W$25*$B$3/($B$4*$C$2)))</f>
        <v>0</v>
      </c>
      <c r="Z36" s="505">
        <f>IF(Z$8&gt;$B$4,0,('Phase-wise Effort'!$W$25*$B$3/($B$4*$C$2)))</f>
        <v>0</v>
      </c>
      <c r="AA36" s="505">
        <f>IF(AA$8&gt;$B$4,0,('Phase-wise Effort'!$W$25*$B$3/($B$4*$C$2)))</f>
        <v>0</v>
      </c>
      <c r="AB36" s="505">
        <f>IF(AB$8&gt;$B$4,0,('Phase-wise Effort'!$W$25*$B$3/($B$4*$C$2)))</f>
        <v>0</v>
      </c>
      <c r="AC36" s="505">
        <f>IF(AC$8&gt;$B$4,0,('Phase-wise Effort'!$W$25*$B$3/($B$4*$C$2)))</f>
        <v>0</v>
      </c>
      <c r="AD36" s="505">
        <f>IF(AD$8&gt;$B$4,0,('Phase-wise Effort'!$W$25*$B$3/($B$4*$C$2)))</f>
        <v>0</v>
      </c>
      <c r="AE36" s="505">
        <f>IF(AE$8&gt;$B$4,0,('Phase-wise Effort'!$W$25*$B$3/($B$4*$C$2)))</f>
        <v>0</v>
      </c>
      <c r="AF36" s="505">
        <f>IF(AF$8&gt;$B$4,0,('Phase-wise Effort'!$W$25*$B$3/($B$4*$C$2)))</f>
        <v>0</v>
      </c>
      <c r="AG36" s="505">
        <f>IF(AG$8&gt;$B$4,0,('Phase-wise Effort'!$W$25*$B$3/($B$4*$C$2)))</f>
        <v>0</v>
      </c>
      <c r="AH36" s="505">
        <f>IF(AH$8&gt;$B$4,0,('Phase-wise Effort'!$W$25*$B$3/($B$4*$C$2)))</f>
        <v>0</v>
      </c>
      <c r="AI36" s="505">
        <f>IF(AI$8&gt;$B$4,0,('Phase-wise Effort'!$W$25*$B$3/($B$4*$C$2)))</f>
        <v>0</v>
      </c>
      <c r="AJ36" s="505">
        <f>IF(AJ$8&gt;$B$4,0,('Phase-wise Effort'!$W$25*$B$3/($B$4*$C$2)))</f>
        <v>0</v>
      </c>
      <c r="AK36" s="505">
        <f>IF(AK$8&gt;$B$4,0,('Phase-wise Effort'!$W$25*$B$3/($B$4*$C$2)))</f>
        <v>0</v>
      </c>
      <c r="AL36" s="505">
        <f>IF(AL$8&gt;$B$4,0,('Phase-wise Effort'!$W$25*$B$3/($B$4*$C$2)))</f>
        <v>0</v>
      </c>
      <c r="AM36" s="505">
        <f>IF(AM$8&gt;$B$4,0,('Phase-wise Effort'!$W$25*$B$3/($B$4*$C$2)))</f>
        <v>0</v>
      </c>
      <c r="AN36" s="506"/>
    </row>
    <row r="37">
      <c r="A37" s="41"/>
    </row>
    <row r="38">
      <c r="A38" s="41"/>
    </row>
    <row r="39">
      <c r="A39" s="41"/>
    </row>
    <row r="40">
      <c r="A40" s="41"/>
    </row>
    <row r="41">
      <c r="A41" s="41"/>
    </row>
    <row r="42">
      <c r="A42" s="41"/>
    </row>
    <row r="43">
      <c r="A43" s="41"/>
    </row>
    <row r="44">
      <c r="A44" s="41"/>
    </row>
    <row r="45">
      <c r="A45" s="41"/>
    </row>
    <row r="46">
      <c r="A46" s="41"/>
    </row>
    <row r="47">
      <c r="A47" s="41"/>
    </row>
    <row r="48">
      <c r="A48" s="41"/>
    </row>
    <row r="49">
      <c r="A49" s="41"/>
    </row>
    <row r="50">
      <c r="A50" s="41"/>
    </row>
    <row r="51">
      <c r="A51" s="41"/>
    </row>
    <row r="52">
      <c r="A52" s="41"/>
    </row>
    <row r="53">
      <c r="A53" s="41"/>
    </row>
    <row r="54">
      <c r="A54" s="41"/>
    </row>
    <row r="55">
      <c r="A55" s="41"/>
    </row>
    <row r="56">
      <c r="A56" s="41"/>
    </row>
    <row r="57">
      <c r="A57" s="41"/>
    </row>
    <row r="58">
      <c r="A58" s="41"/>
    </row>
    <row r="59">
      <c r="A59" s="41"/>
    </row>
    <row r="60">
      <c r="A60" s="41"/>
    </row>
    <row r="61">
      <c r="A61" s="41"/>
    </row>
    <row r="62">
      <c r="A62" s="41"/>
    </row>
    <row r="63">
      <c r="A63" s="41"/>
    </row>
    <row r="64">
      <c r="A64" s="41"/>
    </row>
    <row r="65">
      <c r="A65" s="41"/>
    </row>
    <row r="66">
      <c r="A66" s="41"/>
    </row>
    <row r="67">
      <c r="A67" s="41"/>
    </row>
    <row r="68">
      <c r="A68" s="41"/>
    </row>
    <row r="69">
      <c r="A69" s="41"/>
    </row>
    <row r="70">
      <c r="A70" s="41"/>
    </row>
    <row r="71">
      <c r="A71" s="41"/>
    </row>
    <row r="72">
      <c r="A72" s="41"/>
    </row>
    <row r="73">
      <c r="A73" s="41"/>
    </row>
    <row r="74">
      <c r="A74" s="41"/>
    </row>
    <row r="75">
      <c r="A75" s="41"/>
    </row>
    <row r="76">
      <c r="A76" s="41"/>
    </row>
    <row r="77">
      <c r="A77" s="41"/>
    </row>
    <row r="78">
      <c r="A78" s="41"/>
    </row>
    <row r="79">
      <c r="A79" s="41"/>
    </row>
    <row r="80">
      <c r="A80" s="41"/>
    </row>
    <row r="81">
      <c r="A81" s="41"/>
    </row>
    <row r="82">
      <c r="A82" s="41"/>
    </row>
    <row r="83">
      <c r="A83" s="41"/>
    </row>
    <row r="84">
      <c r="A84" s="41"/>
    </row>
  </sheetData>
  <mergeCells>
    <mergeCell ref="B9:B22"/>
    <mergeCell ref="B23:B36"/>
  </mergeCells>
  <pageMargins left="0.7" right="0.7" top="0.75" bottom="0.75" header="0.3" footer="0.3"/>
  <pageSetup orientation="portrait" verticalDpi="300"/>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4"/>
  <dimension ref="A1:AN29"/>
  <sheetViews>
    <sheetView zoomScale="81" zoomScaleNormal="81" workbookViewId="0">
      <pane xSplit="1" topLeftCell="R1" activePane="topRight" state="frozen"/>
      <selection pane="topRight" activeCell="AS14" sqref="AS14"/>
    </sheetView>
  </sheetViews>
  <sheetFormatPr defaultRowHeight="14.5" x14ac:dyDescent="0.35"/>
  <cols>
    <col min="1" max="1" width="31.08984375" customWidth="1"/>
    <col min="2" max="4" width="9.08984375" customWidth="1"/>
    <col min="5" max="5" width="9.08984375" customWidth="1" style="44"/>
    <col min="6" max="6" width="12.36328125" customWidth="1" style="44"/>
    <col min="7" max="22" width="9.08984375" customWidth="1"/>
    <col min="25" max="25" width="9.54296875" customWidth="1"/>
    <col min="32" max="32" width="10.08984375" customWidth="1"/>
    <col min="33" max="33" width="12.54296875" customWidth="1"/>
    <col min="34" max="34" width="11.54296875" customWidth="1"/>
    <col min="35" max="35" width="11.08984375" customWidth="1"/>
    <col min="38" max="38" width="11.90625" customWidth="1" style="122"/>
    <col min="40" max="40" width="13.08984375" customWidth="1"/>
  </cols>
  <sheetData>
    <row r="1" ht="78">
      <c r="A1" s="444" t="s">
        <v>247</v>
      </c>
      <c r="B1" s="444" t="s">
        <v>63</v>
      </c>
      <c r="C1" s="444" t="s">
        <v>64</v>
      </c>
      <c r="D1" s="444" t="s">
        <v>65</v>
      </c>
      <c r="E1" s="445" t="s">
        <v>295</v>
      </c>
      <c r="F1" s="445" t="s">
        <v>296</v>
      </c>
      <c r="G1" s="446" t="s">
        <v>3</v>
      </c>
      <c r="H1" s="446" t="s">
        <v>297</v>
      </c>
      <c r="I1" s="446" t="s">
        <v>9</v>
      </c>
      <c r="J1" s="446" t="s">
        <v>12</v>
      </c>
      <c r="K1" s="446" t="s">
        <v>298</v>
      </c>
      <c r="L1" s="446" t="s">
        <v>18</v>
      </c>
      <c r="M1" s="446" t="s">
        <v>21</v>
      </c>
      <c r="N1" s="446" t="s">
        <v>24</v>
      </c>
      <c r="O1" s="446" t="s">
        <v>27</v>
      </c>
      <c r="P1" s="446" t="s">
        <v>30</v>
      </c>
      <c r="Q1" s="446" t="s">
        <v>33</v>
      </c>
      <c r="R1" s="446" t="s">
        <v>36</v>
      </c>
      <c r="S1" s="446" t="s">
        <v>39</v>
      </c>
      <c r="T1" s="446" t="s">
        <v>42</v>
      </c>
      <c r="U1" s="446" t="s">
        <v>45</v>
      </c>
      <c r="V1" s="446" t="s">
        <v>48</v>
      </c>
      <c r="W1" s="442" t="s">
        <v>299</v>
      </c>
      <c r="X1" s="442" t="s">
        <v>251</v>
      </c>
      <c r="Y1" s="443" t="s">
        <v>300</v>
      </c>
      <c r="Z1" s="442" t="s">
        <v>253</v>
      </c>
      <c r="AA1" s="442" t="s">
        <v>254</v>
      </c>
      <c r="AB1" s="442" t="s">
        <v>255</v>
      </c>
      <c r="AC1" s="442" t="s">
        <v>256</v>
      </c>
      <c r="AD1" s="442" t="s">
        <v>257</v>
      </c>
      <c r="AE1" s="442" t="s">
        <v>269</v>
      </c>
      <c r="AF1" s="450" t="s">
        <v>301</v>
      </c>
      <c r="AG1" s="451" t="s">
        <v>262</v>
      </c>
      <c r="AH1" s="451" t="s">
        <v>263</v>
      </c>
      <c r="AI1" s="451" t="s">
        <v>264</v>
      </c>
      <c r="AJ1" s="451" t="s">
        <v>265</v>
      </c>
      <c r="AK1" s="451" t="s">
        <v>266</v>
      </c>
      <c r="AL1" s="451" t="s">
        <v>302</v>
      </c>
      <c r="AM1" s="451" t="s">
        <v>268</v>
      </c>
      <c r="AN1" s="452" t="s">
        <v>269</v>
      </c>
    </row>
    <row r="2">
      <c r="A2" s="79" t="s">
        <v>303</v>
      </c>
      <c r="B2" s="220">
        <v>200</v>
      </c>
      <c r="C2" s="220">
        <v>250</v>
      </c>
      <c r="D2" s="220">
        <v>300</v>
      </c>
      <c r="E2" s="81">
        <f>D2/B2</f>
        <v>1.5</v>
      </c>
      <c r="F2" s="78">
        <v>1</v>
      </c>
      <c r="G2" s="221">
        <v>0.3</v>
      </c>
      <c r="H2" s="222">
        <v>0</v>
      </c>
      <c r="I2" s="222">
        <v>0</v>
      </c>
      <c r="J2" s="222">
        <v>0</v>
      </c>
      <c r="K2" s="221">
        <v>0.3</v>
      </c>
      <c r="L2" s="221">
        <v>0.05</v>
      </c>
      <c r="M2" s="222">
        <v>0</v>
      </c>
      <c r="N2" s="221">
        <v>0.05</v>
      </c>
      <c r="O2" s="221">
        <v>0.1</v>
      </c>
      <c r="P2" s="221">
        <v>0.05</v>
      </c>
      <c r="Q2" s="221">
        <v>0.05</v>
      </c>
      <c r="R2" s="221">
        <v>0.05</v>
      </c>
      <c r="S2" s="221">
        <v>0.15</v>
      </c>
      <c r="T2" s="221">
        <v>0.05</v>
      </c>
      <c r="U2" s="221">
        <v>0.15</v>
      </c>
      <c r="V2" s="221">
        <v>0.05</v>
      </c>
      <c r="W2" s="438">
        <v>0.1</v>
      </c>
      <c r="X2" s="438">
        <v>0.1</v>
      </c>
      <c r="Y2" s="438">
        <v>0.35</v>
      </c>
      <c r="Z2" s="438">
        <v>0.1</v>
      </c>
      <c r="AA2" s="438">
        <v>0.05</v>
      </c>
      <c r="AB2" s="438">
        <v>0.2</v>
      </c>
      <c r="AC2" s="438">
        <v>0</v>
      </c>
      <c r="AD2" s="438">
        <v>0.1</v>
      </c>
      <c r="AE2" s="438">
        <f>SUM(W2:AD2)</f>
        <v>1.0000000000000002</v>
      </c>
      <c r="AF2" s="447">
        <f>40%*$W2+20%*$X2+10%*$Y2+10%*$AB2</f>
        <v>0.115</v>
      </c>
      <c r="AG2" s="447">
        <f>35%*$W2+45%*$X2+20%*$Y2+10%*$AB2+20%*$AC2+25%*$AA2</f>
        <v>0.1825</v>
      </c>
      <c r="AH2" s="448">
        <f>20%*$W2+20%*$X2+70%*$Y2+10%*$AB2+80%*$AC2+60%*$AA2</f>
        <v>0.33499999999999996</v>
      </c>
      <c r="AI2" s="449">
        <f>5%*$W2+5%*$X2+10%*$Z2</f>
        <v>0.020000000000000004</v>
      </c>
      <c r="AJ2" s="449">
        <f>10%*$X2+30%*$Z2+5%*$AA2</f>
        <v>0.0425</v>
      </c>
      <c r="AK2" s="449">
        <f>60%*$Z2+10%*$AA2</f>
        <v>0.065</v>
      </c>
      <c r="AL2" s="449">
        <f>70%*AB2</f>
        <v>0.13999999999999999</v>
      </c>
      <c r="AM2" s="439">
        <v>0.1</v>
      </c>
      <c r="AN2" s="449">
        <f>SUM(AF2:AM2)</f>
        <v>1</v>
      </c>
    </row>
    <row r="3">
      <c r="A3" s="79" t="s">
        <v>212</v>
      </c>
      <c r="B3" s="220">
        <v>200</v>
      </c>
      <c r="C3" s="220">
        <v>250</v>
      </c>
      <c r="D3" s="220">
        <v>300</v>
      </c>
      <c r="E3" s="81">
        <f ref="E3:E20" t="shared" si="0">D3/B3</f>
        <v>1.5</v>
      </c>
      <c r="F3" s="78">
        <v>2</v>
      </c>
      <c r="G3" s="91">
        <v>0.3</v>
      </c>
      <c r="H3" s="92">
        <v>0</v>
      </c>
      <c r="I3" s="92">
        <v>0</v>
      </c>
      <c r="J3" s="92">
        <v>0</v>
      </c>
      <c r="K3" s="91">
        <v>0.3</v>
      </c>
      <c r="L3" s="91">
        <v>0.05</v>
      </c>
      <c r="M3" s="92">
        <v>0</v>
      </c>
      <c r="N3" s="91">
        <v>0.05</v>
      </c>
      <c r="O3" s="91">
        <v>0.1</v>
      </c>
      <c r="P3" s="91">
        <v>0.05</v>
      </c>
      <c r="Q3" s="91">
        <v>0.05</v>
      </c>
      <c r="R3" s="91">
        <v>0.05</v>
      </c>
      <c r="S3" s="91">
        <v>0.15</v>
      </c>
      <c r="T3" s="91">
        <v>0.05</v>
      </c>
      <c r="U3" s="91">
        <v>0.15</v>
      </c>
      <c r="V3" s="91">
        <v>0.05</v>
      </c>
      <c r="W3" s="438">
        <v>0.1</v>
      </c>
      <c r="X3" s="438">
        <v>0.1</v>
      </c>
      <c r="Y3" s="438">
        <v>0.35</v>
      </c>
      <c r="Z3" s="438">
        <v>0.1</v>
      </c>
      <c r="AA3" s="438">
        <v>0.05</v>
      </c>
      <c r="AB3" s="438">
        <v>0.2</v>
      </c>
      <c r="AC3" s="438">
        <v>0</v>
      </c>
      <c r="AD3" s="438">
        <v>0.1</v>
      </c>
      <c r="AE3" s="438">
        <f ref="AE3:AE22" t="shared" si="1">SUM(W3:AD3)</f>
        <v>1.0000000000000002</v>
      </c>
      <c r="AF3" s="449">
        <f ref="AF3:AF22" t="shared" si="2">40%*$W3+20%*$X3+10%*$Y3+10%*$AB3</f>
        <v>0.115</v>
      </c>
      <c r="AG3" s="449">
        <f ref="AG3:AG22" t="shared" si="3">35%*$W3+45%*$X3+20%*$Y3+10%*$AB3+20%*$AC3+25%*$AA3</f>
        <v>0.1825</v>
      </c>
      <c r="AH3" s="448">
        <f ref="AH3:AH22" t="shared" si="4">20%*$W3+20%*$X3+70%*$Y3+10%*$AB3+80%*$AC3+60%*$AA3</f>
        <v>0.33499999999999996</v>
      </c>
      <c r="AI3" s="449">
        <f ref="AI3:AI22" t="shared" si="5">5%*$W3+5%*$X3+10%*$Z3</f>
        <v>0.020000000000000004</v>
      </c>
      <c r="AJ3" s="449">
        <f ref="AJ3:AJ22" t="shared" si="6">10%*$X3+30%*$Z3+5%*$AA3</f>
        <v>0.0425</v>
      </c>
      <c r="AK3" s="449">
        <f ref="AK3:AK22" t="shared" si="7">60%*$Z3+10%*$AA3</f>
        <v>0.065</v>
      </c>
      <c r="AL3" s="449">
        <f ref="AL3:AL22" t="shared" si="8">70%*AB3</f>
        <v>0.13999999999999999</v>
      </c>
      <c r="AM3" s="439">
        <v>0.1</v>
      </c>
      <c r="AN3" s="449">
        <f ref="AN3:AN22" t="shared" si="9">SUM(AF3:AM3)</f>
        <v>1</v>
      </c>
    </row>
    <row r="4">
      <c r="A4" s="79" t="s">
        <v>304</v>
      </c>
      <c r="B4" s="219">
        <v>330</v>
      </c>
      <c r="C4" s="219">
        <v>550</v>
      </c>
      <c r="D4" s="219">
        <v>1045</v>
      </c>
      <c r="E4" s="81">
        <f t="shared" si="0"/>
        <v>3.1666666666666665</v>
      </c>
      <c r="F4" s="78">
        <v>3</v>
      </c>
      <c r="G4" s="91">
        <v>0.2</v>
      </c>
      <c r="H4" s="92">
        <v>0</v>
      </c>
      <c r="I4" s="92">
        <v>0</v>
      </c>
      <c r="J4" s="92">
        <v>0</v>
      </c>
      <c r="K4" s="91">
        <v>0.3</v>
      </c>
      <c r="L4" s="91">
        <v>0.05</v>
      </c>
      <c r="M4" s="92">
        <v>0</v>
      </c>
      <c r="N4" s="91">
        <v>0.05</v>
      </c>
      <c r="O4" s="91">
        <v>0.1</v>
      </c>
      <c r="P4" s="91">
        <v>0.1</v>
      </c>
      <c r="Q4" s="91">
        <v>0.05</v>
      </c>
      <c r="R4" s="91">
        <v>0.1</v>
      </c>
      <c r="S4" s="91">
        <v>0.15</v>
      </c>
      <c r="T4" s="91">
        <v>0.05</v>
      </c>
      <c r="U4" s="91">
        <v>0.15</v>
      </c>
      <c r="V4" s="91">
        <v>0.05</v>
      </c>
      <c r="W4" s="438">
        <v>0.1</v>
      </c>
      <c r="X4" s="438">
        <v>0.1</v>
      </c>
      <c r="Y4" s="438">
        <v>0.45</v>
      </c>
      <c r="Z4" s="438">
        <v>0.05</v>
      </c>
      <c r="AA4" s="438">
        <v>0.05</v>
      </c>
      <c r="AB4" s="438">
        <v>0.15</v>
      </c>
      <c r="AC4" s="438">
        <v>0</v>
      </c>
      <c r="AD4" s="438">
        <v>0.1</v>
      </c>
      <c r="AE4" s="438">
        <f t="shared" si="1"/>
        <v>1.0000000000000002</v>
      </c>
      <c r="AF4" s="449">
        <f t="shared" si="2"/>
        <v>0.12000000000000001</v>
      </c>
      <c r="AG4" s="449">
        <f t="shared" si="3"/>
        <v>0.1975</v>
      </c>
      <c r="AH4" s="448">
        <f t="shared" si="4"/>
        <v>0.4</v>
      </c>
      <c r="AI4" s="449">
        <f t="shared" si="5"/>
        <v>0.015000000000000003</v>
      </c>
      <c r="AJ4" s="449">
        <f t="shared" si="6"/>
        <v>0.027500000000000004</v>
      </c>
      <c r="AK4" s="449">
        <f t="shared" si="7"/>
        <v>0.035</v>
      </c>
      <c r="AL4" s="449">
        <f t="shared" si="8"/>
        <v>0.105</v>
      </c>
      <c r="AM4" s="439">
        <v>0.1</v>
      </c>
      <c r="AN4" s="449">
        <f t="shared" si="9"/>
        <v>1</v>
      </c>
    </row>
    <row r="5">
      <c r="A5" s="79" t="s">
        <v>305</v>
      </c>
      <c r="B5" s="219">
        <v>824</v>
      </c>
      <c r="C5" s="219">
        <v>1353</v>
      </c>
      <c r="D5" s="219">
        <v>1958</v>
      </c>
      <c r="E5" s="81">
        <f t="shared" si="0"/>
        <v>2.3762135922330097</v>
      </c>
      <c r="F5" s="78">
        <v>3</v>
      </c>
      <c r="G5" s="91">
        <v>0.2</v>
      </c>
      <c r="H5" s="92">
        <v>0</v>
      </c>
      <c r="I5" s="92">
        <v>0</v>
      </c>
      <c r="J5" s="92">
        <v>0</v>
      </c>
      <c r="K5" s="91">
        <v>0.3</v>
      </c>
      <c r="L5" s="91">
        <v>0.05</v>
      </c>
      <c r="M5" s="92">
        <v>0</v>
      </c>
      <c r="N5" s="91">
        <v>0.05</v>
      </c>
      <c r="O5" s="91">
        <v>0.1</v>
      </c>
      <c r="P5" s="91">
        <v>0.1</v>
      </c>
      <c r="Q5" s="91">
        <v>0.05</v>
      </c>
      <c r="R5" s="91">
        <v>0.1</v>
      </c>
      <c r="S5" s="91">
        <v>0.15</v>
      </c>
      <c r="T5" s="91">
        <v>0.05</v>
      </c>
      <c r="U5" s="91">
        <v>0.15</v>
      </c>
      <c r="V5" s="91">
        <v>0.05</v>
      </c>
      <c r="W5" s="438">
        <v>0.1</v>
      </c>
      <c r="X5" s="438">
        <v>0.1</v>
      </c>
      <c r="Y5" s="438">
        <v>0.45</v>
      </c>
      <c r="Z5" s="438">
        <v>0.05</v>
      </c>
      <c r="AA5" s="438">
        <v>0.05</v>
      </c>
      <c r="AB5" s="438">
        <v>0.15</v>
      </c>
      <c r="AC5" s="438">
        <v>0</v>
      </c>
      <c r="AD5" s="438">
        <v>0.1</v>
      </c>
      <c r="AE5" s="438">
        <f t="shared" si="1"/>
        <v>1.0000000000000002</v>
      </c>
      <c r="AF5" s="449">
        <f t="shared" si="2"/>
        <v>0.12000000000000001</v>
      </c>
      <c r="AG5" s="449">
        <f t="shared" si="3"/>
        <v>0.1975</v>
      </c>
      <c r="AH5" s="448">
        <f t="shared" si="4"/>
        <v>0.4</v>
      </c>
      <c r="AI5" s="449">
        <f t="shared" si="5"/>
        <v>0.015000000000000003</v>
      </c>
      <c r="AJ5" s="449">
        <f t="shared" si="6"/>
        <v>0.027500000000000004</v>
      </c>
      <c r="AK5" s="449">
        <f t="shared" si="7"/>
        <v>0.035</v>
      </c>
      <c r="AL5" s="449">
        <f t="shared" si="8"/>
        <v>0.105</v>
      </c>
      <c r="AM5" s="439">
        <v>0.1</v>
      </c>
      <c r="AN5" s="449">
        <f t="shared" si="9"/>
        <v>1</v>
      </c>
    </row>
    <row r="6">
      <c r="A6" s="79" t="s">
        <v>306</v>
      </c>
      <c r="B6" s="203">
        <v>600</v>
      </c>
      <c r="C6" s="203">
        <v>1200</v>
      </c>
      <c r="D6" s="203">
        <v>1600</v>
      </c>
      <c r="E6" s="81">
        <f t="shared" si="0"/>
        <v>2.6666666666666665</v>
      </c>
      <c r="F6" s="78">
        <v>1</v>
      </c>
      <c r="G6" s="91">
        <v>0.05</v>
      </c>
      <c r="H6" s="91">
        <v>0.1</v>
      </c>
      <c r="I6" s="91">
        <v>0.15</v>
      </c>
      <c r="J6" s="92">
        <v>0</v>
      </c>
      <c r="K6" s="91">
        <v>0.3</v>
      </c>
      <c r="L6" s="91">
        <v>0.05</v>
      </c>
      <c r="M6" s="92">
        <v>0</v>
      </c>
      <c r="N6" s="91">
        <v>0.05</v>
      </c>
      <c r="O6" s="91">
        <v>0.05</v>
      </c>
      <c r="P6" s="91">
        <v>0.1</v>
      </c>
      <c r="Q6" s="91">
        <v>0.05</v>
      </c>
      <c r="R6" s="91">
        <v>0.05</v>
      </c>
      <c r="S6" s="91">
        <v>0.15</v>
      </c>
      <c r="T6" s="91">
        <v>0.05</v>
      </c>
      <c r="U6" s="91">
        <v>0.15</v>
      </c>
      <c r="V6" s="91">
        <v>0.05</v>
      </c>
      <c r="W6" s="438">
        <v>0.1</v>
      </c>
      <c r="X6" s="438">
        <v>0.15</v>
      </c>
      <c r="Y6" s="438">
        <v>0.45</v>
      </c>
      <c r="Z6" s="438">
        <v>0.05</v>
      </c>
      <c r="AA6" s="438">
        <v>0.05</v>
      </c>
      <c r="AB6" s="438">
        <v>0.1</v>
      </c>
      <c r="AC6" s="438">
        <v>0</v>
      </c>
      <c r="AD6" s="438">
        <v>0.1</v>
      </c>
      <c r="AE6" s="438">
        <f t="shared" si="1"/>
        <v>1</v>
      </c>
      <c r="AF6" s="449">
        <f t="shared" si="2"/>
        <v>0.12500000000000003</v>
      </c>
      <c r="AG6" s="449">
        <f t="shared" si="3"/>
        <v>0.21500000000000002</v>
      </c>
      <c r="AH6" s="448">
        <f t="shared" si="4"/>
        <v>0.405</v>
      </c>
      <c r="AI6" s="449">
        <f t="shared" si="5"/>
        <v>0.0175</v>
      </c>
      <c r="AJ6" s="449">
        <f t="shared" si="6"/>
        <v>0.0325</v>
      </c>
      <c r="AK6" s="449">
        <f t="shared" si="7"/>
        <v>0.035</v>
      </c>
      <c r="AL6" s="449">
        <f t="shared" si="8"/>
        <v>0.069999999999999993</v>
      </c>
      <c r="AM6" s="439">
        <v>0.1</v>
      </c>
      <c r="AN6" s="449">
        <f t="shared" si="9"/>
        <v>1</v>
      </c>
    </row>
    <row r="7">
      <c r="A7" s="79" t="s">
        <v>307</v>
      </c>
      <c r="B7" s="219">
        <v>1000</v>
      </c>
      <c r="C7" s="219">
        <v>3600</v>
      </c>
      <c r="D7" s="219">
        <v>6000</v>
      </c>
      <c r="E7" s="81">
        <f t="shared" si="0"/>
        <v>6</v>
      </c>
      <c r="F7" s="78">
        <v>1</v>
      </c>
      <c r="G7" s="221">
        <v>0</v>
      </c>
      <c r="H7" s="221">
        <v>0.1</v>
      </c>
      <c r="I7" s="221">
        <v>0</v>
      </c>
      <c r="J7" s="222">
        <v>0</v>
      </c>
      <c r="K7" s="221">
        <v>0.4</v>
      </c>
      <c r="L7" s="221">
        <v>0.05</v>
      </c>
      <c r="M7" s="222">
        <v>0</v>
      </c>
      <c r="N7" s="221">
        <v>0.15</v>
      </c>
      <c r="O7" s="221">
        <v>0.05</v>
      </c>
      <c r="P7" s="221">
        <v>0.15</v>
      </c>
      <c r="Q7" s="221">
        <v>0</v>
      </c>
      <c r="R7" s="221">
        <v>0.05</v>
      </c>
      <c r="S7" s="221">
        <v>0.15</v>
      </c>
      <c r="T7" s="221">
        <v>0.05</v>
      </c>
      <c r="U7" s="221">
        <v>0.15</v>
      </c>
      <c r="V7" s="221">
        <v>0.05</v>
      </c>
      <c r="W7" s="438">
        <v>0.1</v>
      </c>
      <c r="X7" s="438">
        <v>0.15</v>
      </c>
      <c r="Y7" s="438">
        <v>0.45</v>
      </c>
      <c r="Z7" s="438">
        <v>0.05</v>
      </c>
      <c r="AA7" s="438">
        <v>0.05</v>
      </c>
      <c r="AB7" s="438">
        <v>0.1</v>
      </c>
      <c r="AC7" s="438">
        <v>0</v>
      </c>
      <c r="AD7" s="438">
        <v>0.1</v>
      </c>
      <c r="AE7" s="438">
        <f t="shared" si="1"/>
        <v>1</v>
      </c>
      <c r="AF7" s="449">
        <f t="shared" si="2"/>
        <v>0.12500000000000003</v>
      </c>
      <c r="AG7" s="449">
        <f t="shared" si="3"/>
        <v>0.21500000000000002</v>
      </c>
      <c r="AH7" s="448">
        <f t="shared" si="4"/>
        <v>0.405</v>
      </c>
      <c r="AI7" s="449">
        <f t="shared" si="5"/>
        <v>0.0175</v>
      </c>
      <c r="AJ7" s="449">
        <f t="shared" si="6"/>
        <v>0.0325</v>
      </c>
      <c r="AK7" s="449">
        <f t="shared" si="7"/>
        <v>0.035</v>
      </c>
      <c r="AL7" s="449">
        <f t="shared" si="8"/>
        <v>0.069999999999999993</v>
      </c>
      <c r="AM7" s="439">
        <v>0.1</v>
      </c>
      <c r="AN7" s="449">
        <f t="shared" si="9"/>
        <v>1</v>
      </c>
    </row>
    <row r="8">
      <c r="A8" s="79" t="s">
        <v>96</v>
      </c>
      <c r="B8" s="203">
        <v>795</v>
      </c>
      <c r="C8" s="203">
        <v>1740</v>
      </c>
      <c r="D8" s="203">
        <v>2574</v>
      </c>
      <c r="E8" s="81">
        <f t="shared" si="0"/>
        <v>3.2377358490566039</v>
      </c>
      <c r="F8" s="78">
        <v>1</v>
      </c>
      <c r="G8" s="91">
        <v>0</v>
      </c>
      <c r="H8" s="91">
        <v>0.1</v>
      </c>
      <c r="I8" s="91">
        <v>0.15</v>
      </c>
      <c r="J8" s="92">
        <v>0</v>
      </c>
      <c r="K8" s="91">
        <v>0.3</v>
      </c>
      <c r="L8" s="91">
        <v>0.05</v>
      </c>
      <c r="M8" s="92">
        <v>0</v>
      </c>
      <c r="N8" s="91">
        <v>0.1</v>
      </c>
      <c r="O8" s="91">
        <v>0.05</v>
      </c>
      <c r="P8" s="91">
        <v>0.1</v>
      </c>
      <c r="Q8" s="91">
        <v>0.05</v>
      </c>
      <c r="R8" s="91">
        <v>0.05</v>
      </c>
      <c r="S8" s="91">
        <v>0.15</v>
      </c>
      <c r="T8" s="91">
        <v>0.05</v>
      </c>
      <c r="U8" s="91">
        <v>0.15</v>
      </c>
      <c r="V8" s="91">
        <v>0.05</v>
      </c>
      <c r="W8" s="438">
        <v>0.1</v>
      </c>
      <c r="X8" s="438">
        <v>0.15</v>
      </c>
      <c r="Y8" s="438">
        <v>0.45</v>
      </c>
      <c r="Z8" s="438">
        <v>0.05</v>
      </c>
      <c r="AA8" s="438">
        <v>0.05</v>
      </c>
      <c r="AB8" s="438">
        <v>0.1</v>
      </c>
      <c r="AC8" s="438">
        <v>0</v>
      </c>
      <c r="AD8" s="438">
        <v>0.1</v>
      </c>
      <c r="AE8" s="438">
        <f t="shared" si="1"/>
        <v>1</v>
      </c>
      <c r="AF8" s="449">
        <f t="shared" si="2"/>
        <v>0.12500000000000003</v>
      </c>
      <c r="AG8" s="449">
        <f t="shared" si="3"/>
        <v>0.21500000000000002</v>
      </c>
      <c r="AH8" s="448">
        <f t="shared" si="4"/>
        <v>0.405</v>
      </c>
      <c r="AI8" s="449">
        <f t="shared" si="5"/>
        <v>0.0175</v>
      </c>
      <c r="AJ8" s="449">
        <f t="shared" si="6"/>
        <v>0.0325</v>
      </c>
      <c r="AK8" s="449">
        <f t="shared" si="7"/>
        <v>0.035</v>
      </c>
      <c r="AL8" s="449">
        <f t="shared" si="8"/>
        <v>0.069999999999999993</v>
      </c>
      <c r="AM8" s="439">
        <v>0.1</v>
      </c>
      <c r="AN8" s="449">
        <f t="shared" si="9"/>
        <v>1</v>
      </c>
    </row>
    <row r="9" s="44" customFormat="1">
      <c r="A9" s="79" t="s">
        <v>308</v>
      </c>
      <c r="B9" s="203">
        <v>887</v>
      </c>
      <c r="C9" s="203">
        <v>1518</v>
      </c>
      <c r="D9" s="203">
        <v>2165</v>
      </c>
      <c r="E9" s="81">
        <f t="shared" si="0"/>
        <v>2.4408117249154455</v>
      </c>
      <c r="F9" s="78">
        <v>1</v>
      </c>
      <c r="G9" s="91">
        <v>0.1</v>
      </c>
      <c r="H9" s="91">
        <v>0.1</v>
      </c>
      <c r="I9" s="91">
        <v>0</v>
      </c>
      <c r="J9" s="92">
        <v>0</v>
      </c>
      <c r="K9" s="91">
        <v>0.3</v>
      </c>
      <c r="L9" s="91">
        <v>0.05</v>
      </c>
      <c r="M9" s="92">
        <v>0</v>
      </c>
      <c r="N9" s="91">
        <v>0.1</v>
      </c>
      <c r="O9" s="91">
        <v>0.1</v>
      </c>
      <c r="P9" s="91">
        <v>0.1</v>
      </c>
      <c r="Q9" s="91">
        <v>0.05</v>
      </c>
      <c r="R9" s="91">
        <v>0.05</v>
      </c>
      <c r="S9" s="91">
        <v>0.15</v>
      </c>
      <c r="T9" s="91">
        <v>0.05</v>
      </c>
      <c r="U9" s="91">
        <v>0.15</v>
      </c>
      <c r="V9" s="91">
        <v>0.05</v>
      </c>
      <c r="W9" s="438">
        <v>0.1</v>
      </c>
      <c r="X9" s="438">
        <v>0.15</v>
      </c>
      <c r="Y9" s="438">
        <v>0.45</v>
      </c>
      <c r="Z9" s="438">
        <v>0.05</v>
      </c>
      <c r="AA9" s="438">
        <v>0.05</v>
      </c>
      <c r="AB9" s="438">
        <v>0.1</v>
      </c>
      <c r="AC9" s="438">
        <v>0</v>
      </c>
      <c r="AD9" s="438">
        <v>0.1</v>
      </c>
      <c r="AE9" s="438">
        <f t="shared" si="1"/>
        <v>1</v>
      </c>
      <c r="AF9" s="449">
        <f t="shared" si="2"/>
        <v>0.12500000000000003</v>
      </c>
      <c r="AG9" s="449">
        <f t="shared" si="3"/>
        <v>0.21500000000000002</v>
      </c>
      <c r="AH9" s="448">
        <f t="shared" si="4"/>
        <v>0.405</v>
      </c>
      <c r="AI9" s="449">
        <f t="shared" si="5"/>
        <v>0.0175</v>
      </c>
      <c r="AJ9" s="449">
        <f t="shared" si="6"/>
        <v>0.0325</v>
      </c>
      <c r="AK9" s="449">
        <f t="shared" si="7"/>
        <v>0.035</v>
      </c>
      <c r="AL9" s="449">
        <f t="shared" si="8"/>
        <v>0.069999999999999993</v>
      </c>
      <c r="AM9" s="439">
        <v>0.1</v>
      </c>
      <c r="AN9" s="449">
        <f t="shared" si="9"/>
        <v>1</v>
      </c>
    </row>
    <row r="10">
      <c r="A10" s="79" t="s">
        <v>309</v>
      </c>
      <c r="B10" s="203">
        <v>684</v>
      </c>
      <c r="C10" s="203">
        <v>1518</v>
      </c>
      <c r="D10" s="203">
        <v>2389</v>
      </c>
      <c r="E10" s="81">
        <f t="shared" si="0"/>
        <v>3.492690058479532</v>
      </c>
      <c r="F10" s="78">
        <v>0</v>
      </c>
      <c r="G10" s="92">
        <v>0</v>
      </c>
      <c r="H10" s="92">
        <v>0.1</v>
      </c>
      <c r="I10" s="91">
        <v>0.15</v>
      </c>
      <c r="J10" s="91">
        <v>0</v>
      </c>
      <c r="K10" s="91">
        <v>0.25</v>
      </c>
      <c r="L10" s="91">
        <v>0.15</v>
      </c>
      <c r="M10" s="91">
        <v>0.05</v>
      </c>
      <c r="N10" s="91">
        <v>0.05</v>
      </c>
      <c r="O10" s="91">
        <v>0.05</v>
      </c>
      <c r="P10" s="91">
        <v>0.07</v>
      </c>
      <c r="Q10" s="91">
        <v>0.03</v>
      </c>
      <c r="R10" s="91">
        <v>0.05</v>
      </c>
      <c r="S10" s="91">
        <v>0.15</v>
      </c>
      <c r="T10" s="91">
        <v>0.05</v>
      </c>
      <c r="U10" s="91">
        <v>0.15</v>
      </c>
      <c r="V10" s="91">
        <v>0.05</v>
      </c>
      <c r="W10" s="438">
        <v>0.1</v>
      </c>
      <c r="X10" s="438">
        <v>0.15</v>
      </c>
      <c r="Y10" s="438">
        <v>0.45</v>
      </c>
      <c r="Z10" s="438">
        <v>0.05</v>
      </c>
      <c r="AA10" s="438">
        <v>0.05</v>
      </c>
      <c r="AB10" s="438">
        <v>0.1</v>
      </c>
      <c r="AC10" s="438">
        <v>0</v>
      </c>
      <c r="AD10" s="438">
        <v>0.1</v>
      </c>
      <c r="AE10" s="438">
        <f t="shared" si="1"/>
        <v>1</v>
      </c>
      <c r="AF10" s="449">
        <f t="shared" si="2"/>
        <v>0.12500000000000003</v>
      </c>
      <c r="AG10" s="449">
        <f t="shared" si="3"/>
        <v>0.21500000000000002</v>
      </c>
      <c r="AH10" s="448">
        <f t="shared" si="4"/>
        <v>0.405</v>
      </c>
      <c r="AI10" s="449">
        <f t="shared" si="5"/>
        <v>0.0175</v>
      </c>
      <c r="AJ10" s="449">
        <f t="shared" si="6"/>
        <v>0.0325</v>
      </c>
      <c r="AK10" s="449">
        <f t="shared" si="7"/>
        <v>0.035</v>
      </c>
      <c r="AL10" s="449">
        <f t="shared" si="8"/>
        <v>0.069999999999999993</v>
      </c>
      <c r="AM10" s="439">
        <v>0.1</v>
      </c>
      <c r="AN10" s="449">
        <f t="shared" si="9"/>
        <v>1</v>
      </c>
    </row>
    <row r="11">
      <c r="A11" s="79" t="s">
        <v>310</v>
      </c>
      <c r="B11" s="219">
        <v>130</v>
      </c>
      <c r="C11" s="219">
        <v>265</v>
      </c>
      <c r="D11" s="219">
        <v>519</v>
      </c>
      <c r="E11" s="81">
        <f t="shared" si="0"/>
        <v>3.9923076923076923</v>
      </c>
      <c r="F11" s="78">
        <v>8</v>
      </c>
      <c r="G11" s="92">
        <v>0</v>
      </c>
      <c r="H11" s="91">
        <v>0.2</v>
      </c>
      <c r="I11" s="92">
        <v>0</v>
      </c>
      <c r="J11" s="91">
        <v>0</v>
      </c>
      <c r="K11" s="91">
        <v>0.45</v>
      </c>
      <c r="L11" s="91">
        <v>0</v>
      </c>
      <c r="M11" s="91">
        <v>0.3</v>
      </c>
      <c r="N11" s="91">
        <v>0</v>
      </c>
      <c r="O11" s="91">
        <v>0</v>
      </c>
      <c r="P11" s="91">
        <v>0</v>
      </c>
      <c r="Q11" s="91">
        <v>0</v>
      </c>
      <c r="R11" s="91">
        <v>0</v>
      </c>
      <c r="S11" s="91">
        <v>0.15</v>
      </c>
      <c r="T11" s="91">
        <v>0.05</v>
      </c>
      <c r="U11" s="91">
        <v>0.15</v>
      </c>
      <c r="V11" s="91">
        <v>0.05</v>
      </c>
      <c r="W11" s="438">
        <v>0.1</v>
      </c>
      <c r="X11" s="438">
        <v>0.15</v>
      </c>
      <c r="Y11" s="438">
        <v>0.45</v>
      </c>
      <c r="Z11" s="438">
        <v>0.05</v>
      </c>
      <c r="AA11" s="438">
        <v>0.05</v>
      </c>
      <c r="AB11" s="438">
        <v>0.1</v>
      </c>
      <c r="AC11" s="438">
        <v>0</v>
      </c>
      <c r="AD11" s="438">
        <v>0.1</v>
      </c>
      <c r="AE11" s="438">
        <f t="shared" si="1"/>
        <v>1</v>
      </c>
      <c r="AF11" s="449">
        <f t="shared" si="2"/>
        <v>0.12500000000000003</v>
      </c>
      <c r="AG11" s="449">
        <f t="shared" si="3"/>
        <v>0.21500000000000002</v>
      </c>
      <c r="AH11" s="448">
        <f t="shared" si="4"/>
        <v>0.405</v>
      </c>
      <c r="AI11" s="449">
        <f t="shared" si="5"/>
        <v>0.0175</v>
      </c>
      <c r="AJ11" s="449">
        <f t="shared" si="6"/>
        <v>0.0325</v>
      </c>
      <c r="AK11" s="449">
        <f t="shared" si="7"/>
        <v>0.035</v>
      </c>
      <c r="AL11" s="449">
        <f t="shared" si="8"/>
        <v>0.069999999999999993</v>
      </c>
      <c r="AM11" s="439">
        <v>0.1</v>
      </c>
      <c r="AN11" s="449">
        <f t="shared" si="9"/>
        <v>1</v>
      </c>
    </row>
    <row r="12">
      <c r="A12" s="79" t="s">
        <v>228</v>
      </c>
      <c r="B12" s="232">
        <v>207</v>
      </c>
      <c r="C12" s="232">
        <v>348</v>
      </c>
      <c r="D12" s="232">
        <v>519</v>
      </c>
      <c r="E12" s="81">
        <f t="shared" si="0"/>
        <v>2.5072463768115942</v>
      </c>
      <c r="F12" s="78">
        <v>4</v>
      </c>
      <c r="G12" s="91">
        <v>0.15</v>
      </c>
      <c r="H12" s="92">
        <v>0</v>
      </c>
      <c r="I12" s="92">
        <v>0</v>
      </c>
      <c r="J12" s="91">
        <v>0.2</v>
      </c>
      <c r="K12" s="92">
        <v>0</v>
      </c>
      <c r="L12" s="91">
        <v>0.3</v>
      </c>
      <c r="M12" s="91">
        <v>0.05</v>
      </c>
      <c r="N12" s="92">
        <v>0</v>
      </c>
      <c r="O12" s="91">
        <v>0.15</v>
      </c>
      <c r="P12" s="91">
        <v>0.1</v>
      </c>
      <c r="Q12" s="91">
        <v>0.05</v>
      </c>
      <c r="R12" s="92">
        <v>0</v>
      </c>
      <c r="S12" s="92">
        <v>0</v>
      </c>
      <c r="T12" s="92">
        <v>0.05</v>
      </c>
      <c r="U12" s="92">
        <v>0</v>
      </c>
      <c r="V12" s="92">
        <v>0</v>
      </c>
      <c r="W12" s="438">
        <v>0.15</v>
      </c>
      <c r="X12" s="438">
        <v>0.15</v>
      </c>
      <c r="Y12" s="438">
        <v>0.4</v>
      </c>
      <c r="Z12" s="438">
        <v>0.05</v>
      </c>
      <c r="AA12" s="438">
        <v>0.05</v>
      </c>
      <c r="AB12" s="438">
        <v>0.1</v>
      </c>
      <c r="AC12" s="438">
        <v>0</v>
      </c>
      <c r="AD12" s="438">
        <v>0.1</v>
      </c>
      <c r="AE12" s="438">
        <f t="shared" si="1"/>
        <v>1</v>
      </c>
      <c r="AF12" s="449">
        <f t="shared" si="2"/>
        <v>0.14</v>
      </c>
      <c r="AG12" s="449">
        <f t="shared" si="3"/>
        <v>0.22250000000000003</v>
      </c>
      <c r="AH12" s="448">
        <f t="shared" si="4"/>
        <v>0.38</v>
      </c>
      <c r="AI12" s="449">
        <f t="shared" si="5"/>
        <v>0.02</v>
      </c>
      <c r="AJ12" s="449">
        <f t="shared" si="6"/>
        <v>0.0325</v>
      </c>
      <c r="AK12" s="449">
        <f t="shared" si="7"/>
        <v>0.035</v>
      </c>
      <c r="AL12" s="449">
        <f t="shared" si="8"/>
        <v>0.069999999999999993</v>
      </c>
      <c r="AM12" s="439">
        <v>0.1</v>
      </c>
      <c r="AN12" s="449">
        <f t="shared" si="9"/>
        <v>1</v>
      </c>
    </row>
    <row r="13">
      <c r="A13" s="79" t="s">
        <v>311</v>
      </c>
      <c r="B13" s="219">
        <v>100</v>
      </c>
      <c r="C13" s="219">
        <v>125</v>
      </c>
      <c r="D13" s="219">
        <v>175</v>
      </c>
      <c r="E13" s="81">
        <f t="shared" si="0"/>
        <v>1.75</v>
      </c>
      <c r="F13" s="78">
        <v>4</v>
      </c>
      <c r="G13" s="91">
        <v>0.3</v>
      </c>
      <c r="H13" s="92">
        <v>0</v>
      </c>
      <c r="I13" s="92">
        <v>0</v>
      </c>
      <c r="J13" s="91">
        <v>0</v>
      </c>
      <c r="K13" s="92">
        <v>0</v>
      </c>
      <c r="L13" s="92">
        <v>0</v>
      </c>
      <c r="M13" s="91">
        <v>0</v>
      </c>
      <c r="N13" s="92">
        <v>0.1</v>
      </c>
      <c r="O13" s="91">
        <v>0.1</v>
      </c>
      <c r="P13" s="91">
        <v>0.2</v>
      </c>
      <c r="Q13" s="91">
        <v>0.1</v>
      </c>
      <c r="R13" s="91">
        <v>0.15</v>
      </c>
      <c r="S13" s="92">
        <v>0</v>
      </c>
      <c r="T13" s="92">
        <v>0.05</v>
      </c>
      <c r="U13" s="92">
        <v>0</v>
      </c>
      <c r="V13" s="91">
        <v>0.05</v>
      </c>
      <c r="W13" s="438">
        <v>0.2</v>
      </c>
      <c r="X13" s="438">
        <v>0.15</v>
      </c>
      <c r="Y13" s="438">
        <v>0.2</v>
      </c>
      <c r="Z13" s="438">
        <v>0.05</v>
      </c>
      <c r="AA13" s="438">
        <v>0.05</v>
      </c>
      <c r="AB13" s="438">
        <v>0.2</v>
      </c>
      <c r="AC13" s="438">
        <v>0</v>
      </c>
      <c r="AD13" s="438">
        <v>0.15</v>
      </c>
      <c r="AE13" s="438">
        <f t="shared" si="1"/>
        <v>1</v>
      </c>
      <c r="AF13" s="449">
        <f t="shared" si="2"/>
        <v>0.15000000000000002</v>
      </c>
      <c r="AG13" s="449">
        <f t="shared" si="3"/>
        <v>0.21000000000000002</v>
      </c>
      <c r="AH13" s="448">
        <f t="shared" si="4"/>
        <v>0.26</v>
      </c>
      <c r="AI13" s="449">
        <f t="shared" si="5"/>
        <v>0.022500000000000003</v>
      </c>
      <c r="AJ13" s="449">
        <f t="shared" si="6"/>
        <v>0.0325</v>
      </c>
      <c r="AK13" s="449">
        <f t="shared" si="7"/>
        <v>0.035</v>
      </c>
      <c r="AL13" s="449">
        <f t="shared" si="8"/>
        <v>0.13999999999999999</v>
      </c>
      <c r="AM13" s="439">
        <v>0.15</v>
      </c>
      <c r="AN13" s="449">
        <f t="shared" si="9"/>
        <v>1</v>
      </c>
    </row>
    <row r="14">
      <c r="A14" s="79" t="s">
        <v>312</v>
      </c>
      <c r="B14" s="203">
        <v>115</v>
      </c>
      <c r="C14" s="203">
        <v>145</v>
      </c>
      <c r="D14" s="203">
        <v>178</v>
      </c>
      <c r="E14" s="81">
        <f t="shared" si="0"/>
        <v>1.5478260869565217</v>
      </c>
      <c r="F14" s="78">
        <v>5</v>
      </c>
      <c r="G14" s="91">
        <v>0.05</v>
      </c>
      <c r="H14" s="92">
        <v>0</v>
      </c>
      <c r="I14" s="92">
        <v>0</v>
      </c>
      <c r="J14" s="91">
        <v>0.15</v>
      </c>
      <c r="K14" s="92">
        <v>0</v>
      </c>
      <c r="L14" s="91">
        <v>0.3</v>
      </c>
      <c r="M14" s="91">
        <v>0.15</v>
      </c>
      <c r="N14" s="92">
        <v>0</v>
      </c>
      <c r="O14" s="91">
        <v>0.1</v>
      </c>
      <c r="P14" s="91">
        <v>0.07</v>
      </c>
      <c r="Q14" s="91">
        <v>0.03</v>
      </c>
      <c r="R14" s="91">
        <v>0.1</v>
      </c>
      <c r="S14" s="91">
        <v>0.15</v>
      </c>
      <c r="T14" s="92">
        <v>0.05</v>
      </c>
      <c r="U14" s="91">
        <v>0.15</v>
      </c>
      <c r="V14" s="91">
        <v>0.05</v>
      </c>
      <c r="W14" s="438">
        <v>0.1</v>
      </c>
      <c r="X14" s="438">
        <v>0.15</v>
      </c>
      <c r="Y14" s="438">
        <v>0.35</v>
      </c>
      <c r="Z14" s="438">
        <v>0.05</v>
      </c>
      <c r="AA14" s="438">
        <v>0.05</v>
      </c>
      <c r="AB14" s="438">
        <v>0.2</v>
      </c>
      <c r="AC14" s="438">
        <v>0</v>
      </c>
      <c r="AD14" s="438">
        <v>0.1</v>
      </c>
      <c r="AE14" s="438">
        <f t="shared" si="1"/>
        <v>1.0000000000000002</v>
      </c>
      <c r="AF14" s="449">
        <f t="shared" si="2"/>
        <v>0.125</v>
      </c>
      <c r="AG14" s="449">
        <f t="shared" si="3"/>
        <v>0.20500000000000002</v>
      </c>
      <c r="AH14" s="448">
        <f t="shared" si="4"/>
        <v>0.345</v>
      </c>
      <c r="AI14" s="449">
        <f t="shared" si="5"/>
        <v>0.0175</v>
      </c>
      <c r="AJ14" s="449">
        <f t="shared" si="6"/>
        <v>0.0325</v>
      </c>
      <c r="AK14" s="449">
        <f t="shared" si="7"/>
        <v>0.035</v>
      </c>
      <c r="AL14" s="449">
        <f t="shared" si="8"/>
        <v>0.13999999999999999</v>
      </c>
      <c r="AM14" s="439">
        <v>0.1</v>
      </c>
      <c r="AN14" s="449">
        <f t="shared" si="9"/>
        <v>1</v>
      </c>
    </row>
    <row r="15" s="44" customFormat="1">
      <c r="A15" s="79" t="s">
        <v>313</v>
      </c>
      <c r="B15" s="203">
        <v>143</v>
      </c>
      <c r="C15" s="203">
        <v>233</v>
      </c>
      <c r="D15" s="203">
        <v>296</v>
      </c>
      <c r="E15" s="81">
        <f t="shared" si="0"/>
        <v>2.06993006993007</v>
      </c>
      <c r="F15" s="78">
        <v>5</v>
      </c>
      <c r="G15" s="91">
        <v>0.05</v>
      </c>
      <c r="H15" s="92">
        <v>0</v>
      </c>
      <c r="I15" s="92">
        <v>0</v>
      </c>
      <c r="J15" s="91">
        <v>0.15</v>
      </c>
      <c r="K15" s="92">
        <v>0</v>
      </c>
      <c r="L15" s="91">
        <v>0.3</v>
      </c>
      <c r="M15" s="91">
        <v>0.15</v>
      </c>
      <c r="N15" s="92">
        <v>0</v>
      </c>
      <c r="O15" s="91">
        <v>0.1</v>
      </c>
      <c r="P15" s="91">
        <v>0.07</v>
      </c>
      <c r="Q15" s="91">
        <v>0.03</v>
      </c>
      <c r="R15" s="91">
        <v>0.1</v>
      </c>
      <c r="S15" s="91">
        <v>0.15</v>
      </c>
      <c r="T15" s="92">
        <v>0.05</v>
      </c>
      <c r="U15" s="91">
        <v>0.15</v>
      </c>
      <c r="V15" s="91">
        <v>0.05</v>
      </c>
      <c r="W15" s="438">
        <v>0.1</v>
      </c>
      <c r="X15" s="438">
        <v>0.15</v>
      </c>
      <c r="Y15" s="438">
        <v>0.35</v>
      </c>
      <c r="Z15" s="438">
        <v>0.05</v>
      </c>
      <c r="AA15" s="438">
        <v>0.05</v>
      </c>
      <c r="AB15" s="438">
        <v>0.2</v>
      </c>
      <c r="AC15" s="438">
        <v>0</v>
      </c>
      <c r="AD15" s="438">
        <v>0.1</v>
      </c>
      <c r="AE15" s="438">
        <f t="shared" si="1"/>
        <v>1.0000000000000002</v>
      </c>
      <c r="AF15" s="449">
        <f t="shared" si="2"/>
        <v>0.125</v>
      </c>
      <c r="AG15" s="449">
        <f t="shared" si="3"/>
        <v>0.20500000000000002</v>
      </c>
      <c r="AH15" s="448">
        <f t="shared" si="4"/>
        <v>0.345</v>
      </c>
      <c r="AI15" s="449">
        <f t="shared" si="5"/>
        <v>0.0175</v>
      </c>
      <c r="AJ15" s="449">
        <f t="shared" si="6"/>
        <v>0.0325</v>
      </c>
      <c r="AK15" s="449">
        <f t="shared" si="7"/>
        <v>0.035</v>
      </c>
      <c r="AL15" s="449">
        <f t="shared" si="8"/>
        <v>0.13999999999999999</v>
      </c>
      <c r="AM15" s="439">
        <v>0.1</v>
      </c>
      <c r="AN15" s="449">
        <f t="shared" si="9"/>
        <v>1</v>
      </c>
    </row>
    <row r="16" s="44" customFormat="1">
      <c r="A16" s="79" t="s">
        <v>314</v>
      </c>
      <c r="B16" s="203">
        <v>618</v>
      </c>
      <c r="C16" s="203">
        <v>1572</v>
      </c>
      <c r="D16" s="203">
        <v>2471</v>
      </c>
      <c r="E16" s="81">
        <f t="shared" si="0"/>
        <v>3.9983818770226538</v>
      </c>
      <c r="F16" s="78">
        <v>7</v>
      </c>
      <c r="G16" s="91">
        <v>0.05</v>
      </c>
      <c r="H16" s="91">
        <v>0</v>
      </c>
      <c r="I16" s="92">
        <v>0</v>
      </c>
      <c r="J16" s="91">
        <v>0</v>
      </c>
      <c r="K16" s="92">
        <v>0</v>
      </c>
      <c r="L16" s="91">
        <v>0.35</v>
      </c>
      <c r="M16" s="91">
        <v>0.15</v>
      </c>
      <c r="N16" s="92">
        <v>0</v>
      </c>
      <c r="O16" s="91">
        <v>0.15</v>
      </c>
      <c r="P16" s="91">
        <v>0.07</v>
      </c>
      <c r="Q16" s="91">
        <v>0.03</v>
      </c>
      <c r="R16" s="91">
        <v>0.15</v>
      </c>
      <c r="S16" s="91">
        <v>0.15</v>
      </c>
      <c r="T16" s="92">
        <v>0.05</v>
      </c>
      <c r="U16" s="91">
        <v>0.15</v>
      </c>
      <c r="V16" s="91">
        <v>0.05</v>
      </c>
      <c r="W16" s="438">
        <v>0.1</v>
      </c>
      <c r="X16" s="438">
        <v>0.15</v>
      </c>
      <c r="Y16" s="438">
        <v>0.35</v>
      </c>
      <c r="Z16" s="438">
        <v>0.05</v>
      </c>
      <c r="AA16" s="438">
        <v>0.05</v>
      </c>
      <c r="AB16" s="438">
        <v>0.2</v>
      </c>
      <c r="AC16" s="438">
        <v>0</v>
      </c>
      <c r="AD16" s="438">
        <v>0.1</v>
      </c>
      <c r="AE16" s="438">
        <f t="shared" si="1"/>
        <v>1.0000000000000002</v>
      </c>
      <c r="AF16" s="449">
        <f t="shared" si="2"/>
        <v>0.125</v>
      </c>
      <c r="AG16" s="449">
        <f t="shared" si="3"/>
        <v>0.20500000000000002</v>
      </c>
      <c r="AH16" s="448">
        <f t="shared" si="4"/>
        <v>0.345</v>
      </c>
      <c r="AI16" s="449">
        <f t="shared" si="5"/>
        <v>0.0175</v>
      </c>
      <c r="AJ16" s="449">
        <f t="shared" si="6"/>
        <v>0.0325</v>
      </c>
      <c r="AK16" s="449">
        <f t="shared" si="7"/>
        <v>0.035</v>
      </c>
      <c r="AL16" s="449">
        <f t="shared" si="8"/>
        <v>0.13999999999999999</v>
      </c>
      <c r="AM16" s="439">
        <v>0.1</v>
      </c>
      <c r="AN16" s="449">
        <f t="shared" si="9"/>
        <v>1</v>
      </c>
    </row>
    <row r="17" s="44" customFormat="1">
      <c r="A17" s="79" t="s">
        <v>315</v>
      </c>
      <c r="B17" s="203">
        <v>791</v>
      </c>
      <c r="C17" s="203">
        <v>1784</v>
      </c>
      <c r="D17" s="203">
        <v>2766</v>
      </c>
      <c r="E17" s="81">
        <f t="shared" si="0"/>
        <v>3.4968394437420987</v>
      </c>
      <c r="F17" s="78">
        <v>7</v>
      </c>
      <c r="G17" s="91">
        <v>0.05</v>
      </c>
      <c r="H17" s="91">
        <v>0</v>
      </c>
      <c r="I17" s="92">
        <v>0</v>
      </c>
      <c r="J17" s="91">
        <v>0</v>
      </c>
      <c r="K17" s="92">
        <v>0</v>
      </c>
      <c r="L17" s="91">
        <v>0.35</v>
      </c>
      <c r="M17" s="91">
        <v>0.15</v>
      </c>
      <c r="N17" s="92">
        <v>0</v>
      </c>
      <c r="O17" s="91">
        <v>0.15</v>
      </c>
      <c r="P17" s="91">
        <v>0.07</v>
      </c>
      <c r="Q17" s="91">
        <v>0.03</v>
      </c>
      <c r="R17" s="91">
        <v>0.15</v>
      </c>
      <c r="S17" s="91">
        <v>0.15</v>
      </c>
      <c r="T17" s="92">
        <v>0.05</v>
      </c>
      <c r="U17" s="91">
        <v>0.15</v>
      </c>
      <c r="V17" s="91">
        <v>0.05</v>
      </c>
      <c r="W17" s="438">
        <v>0.1</v>
      </c>
      <c r="X17" s="438">
        <v>0.15</v>
      </c>
      <c r="Y17" s="438">
        <v>0.35</v>
      </c>
      <c r="Z17" s="438">
        <v>0.05</v>
      </c>
      <c r="AA17" s="438">
        <v>0.05</v>
      </c>
      <c r="AB17" s="438">
        <v>0.2</v>
      </c>
      <c r="AC17" s="438">
        <v>0</v>
      </c>
      <c r="AD17" s="438">
        <v>0.1</v>
      </c>
      <c r="AE17" s="438">
        <f t="shared" si="1"/>
        <v>1.0000000000000002</v>
      </c>
      <c r="AF17" s="449">
        <f t="shared" si="2"/>
        <v>0.125</v>
      </c>
      <c r="AG17" s="449">
        <f t="shared" si="3"/>
        <v>0.20500000000000002</v>
      </c>
      <c r="AH17" s="448">
        <f t="shared" si="4"/>
        <v>0.345</v>
      </c>
      <c r="AI17" s="449">
        <f t="shared" si="5"/>
        <v>0.0175</v>
      </c>
      <c r="AJ17" s="449">
        <f t="shared" si="6"/>
        <v>0.0325</v>
      </c>
      <c r="AK17" s="449">
        <f t="shared" si="7"/>
        <v>0.035</v>
      </c>
      <c r="AL17" s="449">
        <f t="shared" si="8"/>
        <v>0.13999999999999999</v>
      </c>
      <c r="AM17" s="439">
        <v>0.1</v>
      </c>
      <c r="AN17" s="449">
        <f t="shared" si="9"/>
        <v>1</v>
      </c>
    </row>
    <row r="18" ht="25.5" customHeight="1">
      <c r="A18" s="79" t="s">
        <v>316</v>
      </c>
      <c r="B18" s="203">
        <v>200</v>
      </c>
      <c r="C18" s="203">
        <v>291</v>
      </c>
      <c r="D18" s="203">
        <v>357</v>
      </c>
      <c r="E18" s="81">
        <f t="shared" si="0"/>
        <v>1.785</v>
      </c>
      <c r="F18" s="78">
        <v>6</v>
      </c>
      <c r="G18" s="92">
        <v>0</v>
      </c>
      <c r="H18" s="91">
        <v>0.1</v>
      </c>
      <c r="I18" s="91">
        <v>0.15</v>
      </c>
      <c r="J18" s="92">
        <v>0</v>
      </c>
      <c r="K18" s="91">
        <v>0.3</v>
      </c>
      <c r="L18" s="91">
        <v>0.05</v>
      </c>
      <c r="M18" s="91">
        <v>0</v>
      </c>
      <c r="N18" s="91">
        <v>0.05</v>
      </c>
      <c r="O18" s="91">
        <v>0.05</v>
      </c>
      <c r="P18" s="91">
        <v>0.1</v>
      </c>
      <c r="Q18" s="91">
        <v>0.05</v>
      </c>
      <c r="R18" s="91">
        <v>0.1</v>
      </c>
      <c r="S18" s="91">
        <v>0.15</v>
      </c>
      <c r="T18" s="91">
        <v>0.05</v>
      </c>
      <c r="U18" s="91">
        <v>0.15</v>
      </c>
      <c r="V18" s="91">
        <v>0.05</v>
      </c>
      <c r="W18" s="438">
        <v>0.1</v>
      </c>
      <c r="X18" s="438">
        <v>0.15</v>
      </c>
      <c r="Y18" s="438">
        <v>0.45</v>
      </c>
      <c r="Z18" s="438">
        <v>0.05</v>
      </c>
      <c r="AA18" s="438">
        <v>0.05</v>
      </c>
      <c r="AB18" s="438">
        <v>0.1</v>
      </c>
      <c r="AC18" s="438">
        <v>0</v>
      </c>
      <c r="AD18" s="438">
        <v>0.1</v>
      </c>
      <c r="AE18" s="438">
        <f t="shared" si="1"/>
        <v>1</v>
      </c>
      <c r="AF18" s="449">
        <f t="shared" si="2"/>
        <v>0.12500000000000003</v>
      </c>
      <c r="AG18" s="449">
        <f t="shared" si="3"/>
        <v>0.21500000000000002</v>
      </c>
      <c r="AH18" s="448">
        <f t="shared" si="4"/>
        <v>0.405</v>
      </c>
      <c r="AI18" s="449">
        <f t="shared" si="5"/>
        <v>0.0175</v>
      </c>
      <c r="AJ18" s="449">
        <f t="shared" si="6"/>
        <v>0.0325</v>
      </c>
      <c r="AK18" s="449">
        <f t="shared" si="7"/>
        <v>0.035</v>
      </c>
      <c r="AL18" s="449">
        <f t="shared" si="8"/>
        <v>0.069999999999999993</v>
      </c>
      <c r="AM18" s="439">
        <v>0.1</v>
      </c>
      <c r="AN18" s="449">
        <f t="shared" si="9"/>
        <v>1</v>
      </c>
    </row>
    <row r="19" ht="26.25" customHeight="1" s="44" customFormat="1">
      <c r="A19" s="79" t="s">
        <v>239</v>
      </c>
      <c r="B19" s="203">
        <v>637</v>
      </c>
      <c r="C19" s="203">
        <v>1407</v>
      </c>
      <c r="D19" s="203">
        <v>2177</v>
      </c>
      <c r="E19" s="81">
        <f t="shared" si="0"/>
        <v>3.4175824175824174</v>
      </c>
      <c r="F19" s="78">
        <v>6</v>
      </c>
      <c r="G19" s="92">
        <v>0</v>
      </c>
      <c r="H19" s="91">
        <v>0.1</v>
      </c>
      <c r="I19" s="91">
        <v>0.1</v>
      </c>
      <c r="J19" s="92">
        <v>0</v>
      </c>
      <c r="K19" s="91">
        <v>0.3</v>
      </c>
      <c r="L19" s="91">
        <v>0.05</v>
      </c>
      <c r="M19" s="91">
        <v>0</v>
      </c>
      <c r="N19" s="91">
        <v>0.05</v>
      </c>
      <c r="O19" s="91">
        <v>0.1</v>
      </c>
      <c r="P19" s="91">
        <v>0.1</v>
      </c>
      <c r="Q19" s="91">
        <v>0.05</v>
      </c>
      <c r="R19" s="91">
        <v>0.1</v>
      </c>
      <c r="S19" s="91">
        <v>0.15</v>
      </c>
      <c r="T19" s="91">
        <v>0.05</v>
      </c>
      <c r="U19" s="91">
        <v>0.15</v>
      </c>
      <c r="V19" s="91">
        <v>0.05</v>
      </c>
      <c r="W19" s="438">
        <v>0.1</v>
      </c>
      <c r="X19" s="438">
        <v>0.15</v>
      </c>
      <c r="Y19" s="438">
        <v>0.45</v>
      </c>
      <c r="Z19" s="438">
        <v>0.05</v>
      </c>
      <c r="AA19" s="438">
        <v>0.05</v>
      </c>
      <c r="AB19" s="438">
        <v>0.1</v>
      </c>
      <c r="AC19" s="438">
        <v>0</v>
      </c>
      <c r="AD19" s="438">
        <v>0.1</v>
      </c>
      <c r="AE19" s="438">
        <f t="shared" si="1"/>
        <v>1</v>
      </c>
      <c r="AF19" s="449">
        <f t="shared" si="2"/>
        <v>0.12500000000000003</v>
      </c>
      <c r="AG19" s="449">
        <f t="shared" si="3"/>
        <v>0.21500000000000002</v>
      </c>
      <c r="AH19" s="448">
        <f t="shared" si="4"/>
        <v>0.405</v>
      </c>
      <c r="AI19" s="449">
        <f t="shared" si="5"/>
        <v>0.0175</v>
      </c>
      <c r="AJ19" s="449">
        <f t="shared" si="6"/>
        <v>0.0325</v>
      </c>
      <c r="AK19" s="449">
        <f t="shared" si="7"/>
        <v>0.035</v>
      </c>
      <c r="AL19" s="449">
        <f t="shared" si="8"/>
        <v>0.069999999999999993</v>
      </c>
      <c r="AM19" s="439">
        <v>0.1</v>
      </c>
      <c r="AN19" s="449">
        <f t="shared" si="9"/>
        <v>1</v>
      </c>
    </row>
    <row r="20" ht="29">
      <c r="A20" s="79" t="s">
        <v>317</v>
      </c>
      <c r="B20" s="203">
        <v>239</v>
      </c>
      <c r="C20" s="203">
        <v>349</v>
      </c>
      <c r="D20" s="203">
        <v>428</v>
      </c>
      <c r="E20" s="81">
        <f t="shared" si="0"/>
        <v>1.7907949790794979</v>
      </c>
      <c r="F20" s="78">
        <v>6</v>
      </c>
      <c r="G20" s="92">
        <v>0</v>
      </c>
      <c r="H20" s="91">
        <v>0.1</v>
      </c>
      <c r="I20" s="91">
        <v>0</v>
      </c>
      <c r="J20" s="92">
        <v>0</v>
      </c>
      <c r="K20" s="91">
        <v>0.4</v>
      </c>
      <c r="L20" s="91">
        <v>0.05</v>
      </c>
      <c r="M20" s="91">
        <v>0</v>
      </c>
      <c r="N20" s="91">
        <v>0.05</v>
      </c>
      <c r="O20" s="91">
        <v>0.1</v>
      </c>
      <c r="P20" s="91">
        <v>0.1</v>
      </c>
      <c r="Q20" s="91">
        <v>0.05</v>
      </c>
      <c r="R20" s="91">
        <v>0.1</v>
      </c>
      <c r="S20" s="91">
        <v>0.15</v>
      </c>
      <c r="T20" s="91">
        <v>0.05</v>
      </c>
      <c r="U20" s="91">
        <v>0.15</v>
      </c>
      <c r="V20" s="91">
        <v>0.05</v>
      </c>
      <c r="W20" s="438">
        <v>0.1</v>
      </c>
      <c r="X20" s="438">
        <v>0.15</v>
      </c>
      <c r="Y20" s="438">
        <v>0.45</v>
      </c>
      <c r="Z20" s="438">
        <v>0.05</v>
      </c>
      <c r="AA20" s="438">
        <v>0.05</v>
      </c>
      <c r="AB20" s="438">
        <v>0.1</v>
      </c>
      <c r="AC20" s="438">
        <v>0</v>
      </c>
      <c r="AD20" s="438">
        <v>0.1</v>
      </c>
      <c r="AE20" s="438">
        <f t="shared" si="1"/>
        <v>1</v>
      </c>
      <c r="AF20" s="449">
        <f t="shared" si="2"/>
        <v>0.12500000000000003</v>
      </c>
      <c r="AG20" s="449">
        <f t="shared" si="3"/>
        <v>0.21500000000000002</v>
      </c>
      <c r="AH20" s="448">
        <f t="shared" si="4"/>
        <v>0.405</v>
      </c>
      <c r="AI20" s="449">
        <f t="shared" si="5"/>
        <v>0.0175</v>
      </c>
      <c r="AJ20" s="449">
        <f t="shared" si="6"/>
        <v>0.0325</v>
      </c>
      <c r="AK20" s="449">
        <f t="shared" si="7"/>
        <v>0.035</v>
      </c>
      <c r="AL20" s="449">
        <f t="shared" si="8"/>
        <v>0.069999999999999993</v>
      </c>
      <c r="AM20" s="439">
        <v>0.1</v>
      </c>
      <c r="AN20" s="449">
        <f t="shared" si="9"/>
        <v>1</v>
      </c>
    </row>
    <row r="21">
      <c r="A21" s="79" t="s">
        <v>318</v>
      </c>
      <c r="B21" s="80"/>
      <c r="C21" s="80"/>
      <c r="D21" s="80"/>
      <c r="E21" s="81"/>
      <c r="F21" s="78">
        <v>6</v>
      </c>
      <c r="G21" s="92">
        <v>0</v>
      </c>
      <c r="H21" s="91">
        <v>0.2</v>
      </c>
      <c r="I21" s="91">
        <v>0.15</v>
      </c>
      <c r="J21" s="92">
        <v>0</v>
      </c>
      <c r="K21" s="91">
        <v>0.25</v>
      </c>
      <c r="L21" s="91">
        <v>0.05</v>
      </c>
      <c r="M21" s="91">
        <v>0</v>
      </c>
      <c r="N21" s="91">
        <v>0.05</v>
      </c>
      <c r="O21" s="91">
        <v>0.05</v>
      </c>
      <c r="P21" s="91">
        <v>0.07</v>
      </c>
      <c r="Q21" s="91">
        <v>0.03</v>
      </c>
      <c r="R21" s="91">
        <v>0.1</v>
      </c>
      <c r="S21" s="91">
        <v>0.15</v>
      </c>
      <c r="T21" s="91">
        <v>0.05</v>
      </c>
      <c r="U21" s="91">
        <v>0.15</v>
      </c>
      <c r="V21" s="91">
        <v>0.05</v>
      </c>
      <c r="W21" s="438">
        <v>0.1</v>
      </c>
      <c r="X21" s="438">
        <v>0.15</v>
      </c>
      <c r="Y21" s="438">
        <v>0.45</v>
      </c>
      <c r="Z21" s="438">
        <v>0.05</v>
      </c>
      <c r="AA21" s="438">
        <v>0.05</v>
      </c>
      <c r="AB21" s="438">
        <v>0.1</v>
      </c>
      <c r="AC21" s="438">
        <v>0</v>
      </c>
      <c r="AD21" s="438">
        <v>0.1</v>
      </c>
      <c r="AE21" s="438">
        <f t="shared" si="1"/>
        <v>1</v>
      </c>
      <c r="AF21" s="449">
        <f t="shared" si="2"/>
        <v>0.12500000000000003</v>
      </c>
      <c r="AG21" s="449">
        <f t="shared" si="3"/>
        <v>0.21500000000000002</v>
      </c>
      <c r="AH21" s="448">
        <f t="shared" si="4"/>
        <v>0.405</v>
      </c>
      <c r="AI21" s="449">
        <f t="shared" si="5"/>
        <v>0.0175</v>
      </c>
      <c r="AJ21" s="449">
        <f t="shared" si="6"/>
        <v>0.0325</v>
      </c>
      <c r="AK21" s="449">
        <f t="shared" si="7"/>
        <v>0.035</v>
      </c>
      <c r="AL21" s="449">
        <f t="shared" si="8"/>
        <v>0.069999999999999993</v>
      </c>
      <c r="AM21" s="439">
        <v>0.1</v>
      </c>
      <c r="AN21" s="449">
        <f t="shared" si="9"/>
        <v>1</v>
      </c>
    </row>
    <row r="22">
      <c r="A22" s="79" t="s">
        <v>319</v>
      </c>
      <c r="B22" s="80"/>
      <c r="C22" s="80"/>
      <c r="D22" s="80"/>
      <c r="E22" s="81"/>
      <c r="F22" s="78">
        <v>6</v>
      </c>
      <c r="G22" s="92">
        <v>0</v>
      </c>
      <c r="H22" s="91">
        <v>0.1</v>
      </c>
      <c r="I22" s="91">
        <v>0.15</v>
      </c>
      <c r="J22" s="92">
        <v>0</v>
      </c>
      <c r="K22" s="91">
        <v>0.3</v>
      </c>
      <c r="L22" s="91">
        <v>0.05</v>
      </c>
      <c r="M22" s="91">
        <v>0</v>
      </c>
      <c r="N22" s="91">
        <v>0.05</v>
      </c>
      <c r="O22" s="91">
        <v>0.05</v>
      </c>
      <c r="P22" s="91">
        <v>0.1</v>
      </c>
      <c r="Q22" s="91">
        <v>0.05</v>
      </c>
      <c r="R22" s="91">
        <v>0.1</v>
      </c>
      <c r="S22" s="91">
        <v>0.15</v>
      </c>
      <c r="T22" s="91">
        <v>0.05</v>
      </c>
      <c r="U22" s="91">
        <v>0.15</v>
      </c>
      <c r="V22" s="91">
        <v>0.05</v>
      </c>
      <c r="W22" s="438">
        <v>0.1</v>
      </c>
      <c r="X22" s="438">
        <v>0.15</v>
      </c>
      <c r="Y22" s="438">
        <v>0.45</v>
      </c>
      <c r="Z22" s="438">
        <v>0.05</v>
      </c>
      <c r="AA22" s="438">
        <v>0.05</v>
      </c>
      <c r="AB22" s="438">
        <v>0.1</v>
      </c>
      <c r="AC22" s="438">
        <v>0</v>
      </c>
      <c r="AD22" s="438">
        <v>0.1</v>
      </c>
      <c r="AE22" s="438">
        <f t="shared" si="1"/>
        <v>1</v>
      </c>
      <c r="AF22" s="449">
        <f t="shared" si="2"/>
        <v>0.12500000000000003</v>
      </c>
      <c r="AG22" s="449">
        <f t="shared" si="3"/>
        <v>0.21500000000000002</v>
      </c>
      <c r="AH22" s="448">
        <f t="shared" si="4"/>
        <v>0.405</v>
      </c>
      <c r="AI22" s="449">
        <f t="shared" si="5"/>
        <v>0.0175</v>
      </c>
      <c r="AJ22" s="449">
        <f t="shared" si="6"/>
        <v>0.0325</v>
      </c>
      <c r="AK22" s="449">
        <f t="shared" si="7"/>
        <v>0.035</v>
      </c>
      <c r="AL22" s="449">
        <f t="shared" si="8"/>
        <v>0.069999999999999993</v>
      </c>
      <c r="AM22" s="439">
        <v>0.1</v>
      </c>
      <c r="AN22" s="449">
        <f t="shared" si="9"/>
        <v>1</v>
      </c>
    </row>
    <row r="25">
      <c r="E25" s="233"/>
      <c r="F25" s="44" t="s">
        <v>320</v>
      </c>
      <c r="AA25" s="33">
        <v>0.25</v>
      </c>
      <c r="AB25" s="0" t="s">
        <v>268</v>
      </c>
    </row>
    <row r="26">
      <c r="AA26" s="33">
        <v>0.25</v>
      </c>
      <c r="AB26" s="0" t="s">
        <v>321</v>
      </c>
    </row>
    <row r="27">
      <c r="AA27" s="33">
        <v>0.15</v>
      </c>
      <c r="AB27" s="0" t="s">
        <v>322</v>
      </c>
    </row>
    <row r="28">
      <c r="AA28" s="33">
        <v>0.2</v>
      </c>
      <c r="AB28" s="0" t="s">
        <v>323</v>
      </c>
    </row>
    <row r="29">
      <c r="AA29" s="33">
        <v>0.15</v>
      </c>
      <c r="AB29" s="0" t="s">
        <v>324</v>
      </c>
    </row>
  </sheetData>
  <pageMargins left="0.7" right="0.7" top="0.75" bottom="0.75" header="0.3" footer="0.3"/>
  <pageSetup orientation="portrait" verticalDpi="300"/>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43F8A4473902A439F01C3579FB3BEFD" ma:contentTypeVersion="17" ma:contentTypeDescription="Create a new document." ma:contentTypeScope="" ma:versionID="ac51cf7a75be7b1517a4bdb791d5a7ad">
  <xsd:schema xmlns:xsd="http://www.w3.org/2001/XMLSchema" xmlns:xs="http://www.w3.org/2001/XMLSchema" xmlns:p="http://schemas.microsoft.com/office/2006/metadata/properties" xmlns:ns2="013b470c-366d-4201-8eae-eba493a3e95d" xmlns:ns3="cfaff7a8-c45a-4bec-befc-3ee7b085e596" xmlns:ns4="168e0357-5b39-4600-91c2-bfff6e896513" targetNamespace="http://schemas.microsoft.com/office/2006/metadata/properties" ma:root="true" ma:fieldsID="7a3f29eeb3cb299d1b96c1bbc3af3591" ns2:_="" ns3:_="" ns4:_="">
    <xsd:import namespace="013b470c-366d-4201-8eae-eba493a3e95d"/>
    <xsd:import namespace="cfaff7a8-c45a-4bec-befc-3ee7b085e596"/>
    <xsd:import namespace="168e0357-5b39-4600-91c2-bfff6e89651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2:MediaServiceObjectDetectorVersions" minOccurs="0"/>
                <xsd:element ref="ns2:MediaServiceSearchProperties"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3b470c-366d-4201-8eae-eba493a3e95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18f211cb-e08d-4e65-a875-32590ca7bbf7"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faff7a8-c45a-4bec-befc-3ee7b085e59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68e0357-5b39-4600-91c2-bfff6e896513"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14785d0b-3ef5-4d35-bf30-065eb6a8e17a}" ma:internalName="TaxCatchAll" ma:showField="CatchAllData" ma:web="cfaff7a8-c45a-4bec-befc-3ee7b085e59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013b470c-366d-4201-8eae-eba493a3e95d">
      <Terms xmlns="http://schemas.microsoft.com/office/infopath/2007/PartnerControls"/>
    </lcf76f155ced4ddcb4097134ff3c332f>
    <TaxCatchAll xmlns="168e0357-5b39-4600-91c2-bfff6e896513" xsi:nil="true"/>
  </documentManagement>
</p:properties>
</file>

<file path=customXml/itemProps1.xml><?xml version="1.0" encoding="utf-8"?>
<ds:datastoreItem xmlns:ds="http://schemas.openxmlformats.org/officeDocument/2006/customXml" ds:itemID="{5FB6B0B1-BE0B-457C-AF5B-445317FC18AC}"/>
</file>

<file path=customXml/itemProps2.xml><?xml version="1.0" encoding="utf-8"?>
<ds:datastoreItem xmlns:ds="http://schemas.openxmlformats.org/officeDocument/2006/customXml" ds:itemID="{9CDCA9B7-D01B-4AF6-A918-BF8A285EC86B}"/>
</file>

<file path=customXml/itemProps3.xml><?xml version="1.0" encoding="utf-8"?>
<ds:datastoreItem xmlns:ds="http://schemas.openxmlformats.org/officeDocument/2006/customXml" ds:itemID="{FC3E852E-31C2-4BC3-96E9-AAF771845D8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23</vt:i4>
      </vt:variant>
    </vt:vector>
  </HeadingPairs>
  <TitlesOfParts>
    <vt:vector size="23" baseType="lpstr">
      <vt:lpstr>DB Apps</vt:lpstr>
      <vt:lpstr>Instructions</vt:lpstr>
      <vt:lpstr>Treatment Line Scope</vt:lpstr>
      <vt:lpstr>Complexity Definitions</vt:lpstr>
      <vt:lpstr>3-Point Estimates</vt:lpstr>
      <vt:lpstr>Factory Input</vt:lpstr>
      <vt:lpstr>Phase-wise Effort</vt:lpstr>
      <vt:lpstr>Staffing Model</vt:lpstr>
      <vt:lpstr>Model</vt:lpstr>
      <vt:lpstr>Lookup</vt:lpstr>
      <vt:lpstr>Deliverables</vt:lpstr>
      <vt:lpstr>WBS - Generic</vt:lpstr>
      <vt:lpstr>Assum&amp;WBS-COTS</vt:lpstr>
      <vt:lpstr>WBS - Java</vt:lpstr>
      <vt:lpstr>U2L Assum&amp;WBS</vt:lpstr>
      <vt:lpstr>WBS-Database</vt:lpstr>
      <vt:lpstr>WBS-VB to .Net</vt:lpstr>
      <vt:lpstr>LN to O365</vt:lpstr>
      <vt:lpstr>TO DO</vt:lpstr>
      <vt:lpstr>Assumption Table</vt:lpstr>
      <vt:lpstr>Inputs from Guru</vt:lpstr>
      <vt:lpstr>Resource loading</vt:lpstr>
      <vt:lpstr>Assumptions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2017-09-26T09:14:25Z</dcterms:created>
  <dcterms:modified xsi:type="dcterms:W3CDTF">2019-01-18T06:21:49Z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0x010100243F8A4473902A439F01C3579FB3BEFD</vt:lpwstr>
  </property>
</Properties>
</file>